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1" activeTab="1"/>
  </bookViews>
  <sheets>
    <sheet name="dane" sheetId="1" state="hidden" r:id="rId1"/>
    <sheet name="ofertowy" sheetId="2" r:id="rId2"/>
  </sheets>
  <definedNames>
    <definedName name="_xlnm.Print_Titles" localSheetId="1">'ofertowy'!$4:$6</definedName>
  </definedNames>
  <calcPr fullCalcOnLoad="1"/>
</workbook>
</file>

<file path=xl/sharedStrings.xml><?xml version="1.0" encoding="utf-8"?>
<sst xmlns="http://schemas.openxmlformats.org/spreadsheetml/2006/main" count="280" uniqueCount="215">
  <si>
    <t>Lp.</t>
  </si>
  <si>
    <t>Wyszczególnienie elementów rozliczeniowych</t>
  </si>
  <si>
    <t>Jednostka</t>
  </si>
  <si>
    <t>Nazwa</t>
  </si>
  <si>
    <t>Ilość</t>
  </si>
  <si>
    <t>D-01.00.00</t>
  </si>
  <si>
    <t>ROBOTY PRZYGOTOWAWCZE</t>
  </si>
  <si>
    <t>D-01.01.01a</t>
  </si>
  <si>
    <t>Odtworzenie trasy i punktów wysokościowych oraz sporządzenie inwentaryzacji powykonwawczej drogi</t>
  </si>
  <si>
    <t>km</t>
  </si>
  <si>
    <t>D-01.02.02a</t>
  </si>
  <si>
    <t>Zdjęcie warstwy ziemi urodzajnej</t>
  </si>
  <si>
    <t>D-04.00.00</t>
  </si>
  <si>
    <t>PODBUDOWY</t>
  </si>
  <si>
    <t>D-04.01.01</t>
  </si>
  <si>
    <t>Koryto wraz z profilowaniem i zagęszczaniem podłoża</t>
  </si>
  <si>
    <t>D-05.00.00</t>
  </si>
  <si>
    <t>NAWIERZCHNIE</t>
  </si>
  <si>
    <t>D-05.03.05a</t>
  </si>
  <si>
    <t>m</t>
  </si>
  <si>
    <t>długość</t>
  </si>
  <si>
    <t>D-04.05.01a</t>
  </si>
  <si>
    <t>Podbudowa i podłoże ulepszone z mieszanki kruszywa związanego hydraulicznie cementem</t>
  </si>
  <si>
    <r>
      <t>m</t>
    </r>
    <r>
      <rPr>
        <vertAlign val="superscript"/>
        <sz val="10"/>
        <rFont val="Times New Roman"/>
        <family val="1"/>
      </rPr>
      <t>2</t>
    </r>
  </si>
  <si>
    <t>odtworzenie trasy i punktów wysokościowych</t>
  </si>
  <si>
    <t>sporządzenie inwentaryzacji powykonawczej</t>
  </si>
  <si>
    <t>powierzchnie</t>
  </si>
  <si>
    <t>szt.</t>
  </si>
  <si>
    <t>D-09.00.00</t>
  </si>
  <si>
    <t>ZIELEŃ DROGOWA</t>
  </si>
  <si>
    <t>D-09.01.01</t>
  </si>
  <si>
    <t>Zieleń drogowa</t>
  </si>
  <si>
    <t>poziome</t>
  </si>
  <si>
    <t>D-05.03.05b</t>
  </si>
  <si>
    <t>D-01.02.01</t>
  </si>
  <si>
    <t>Usunięcie drzew i krzaków</t>
  </si>
  <si>
    <t>Cena jednostko-wa PLN*</t>
  </si>
  <si>
    <t>Wartość PLN*</t>
  </si>
  <si>
    <t>RAZEM (koszt netto)</t>
  </si>
  <si>
    <t>RAZEM (koszt brutto)</t>
  </si>
  <si>
    <t>*) Ceny jednostkowe i wartości robót należy podać w PLN z dokładnością do 0,01</t>
  </si>
  <si>
    <t>Nr STWiORB</t>
  </si>
  <si>
    <t xml:space="preserve"> Nawierzchnia z betonu asfaltowego. Warstwa ścieralna wg WT-1 i WT-2</t>
  </si>
  <si>
    <t>Nawierzchnia z betonu asfaltowego. Warstwa wiążąca i wyrównawcza wg   WT-1 i WT-2</t>
  </si>
  <si>
    <t>D-07.00.00</t>
  </si>
  <si>
    <t>URZĄDZENIA BEZPIECZEŃSTWA RUCHU</t>
  </si>
  <si>
    <t>D-07.01.01</t>
  </si>
  <si>
    <t>Oznakowanie poziome</t>
  </si>
  <si>
    <t>wykonanie oznakowania poziomego</t>
  </si>
  <si>
    <t>D-07.02.01</t>
  </si>
  <si>
    <t>Oznakowanie pionowe</t>
  </si>
  <si>
    <r>
      <t xml:space="preserve">wykonanie konstrukcji wsporczych znaków z rur ocynkowanych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60mm z fundamentem z betonu C12/15 o wymiarach 30x30x70cm</t>
    </r>
  </si>
  <si>
    <t>humusowanie</t>
  </si>
  <si>
    <t>oznakowanie</t>
  </si>
  <si>
    <t>D-04.04.02b</t>
  </si>
  <si>
    <t>Podbudowa zasadnicza z mieszanki kruszywa niezwiązanego</t>
  </si>
  <si>
    <t xml:space="preserve">karczowanie krzaków oraz wywóz materiału na zaplecze wykonawcy </t>
  </si>
  <si>
    <t>D-05.03.11</t>
  </si>
  <si>
    <t>Frezowanie nawierzchni asfaltowych na zimno</t>
  </si>
  <si>
    <t>D-06.00.00</t>
  </si>
  <si>
    <t>ROBOTY WYKOŃCZENIOWE</t>
  </si>
  <si>
    <t>D-06.04.01</t>
  </si>
  <si>
    <t>Rowy</t>
  </si>
  <si>
    <t>zatoka</t>
  </si>
  <si>
    <t>chodnik</t>
  </si>
  <si>
    <t>zjazdy kostka</t>
  </si>
  <si>
    <t>zjazdy asfalt</t>
  </si>
  <si>
    <t>słupki</t>
  </si>
  <si>
    <t>rozbiórki</t>
  </si>
  <si>
    <t>D-01.02.04</t>
  </si>
  <si>
    <t>Rozbiórka elementów dróg</t>
  </si>
  <si>
    <t>rozbiórka znaków drogowych, wywóz materiałów z rozbióki na zaplecze wykonawcy</t>
  </si>
  <si>
    <t>D-03.00.00</t>
  </si>
  <si>
    <t>ODWODNIENIE</t>
  </si>
  <si>
    <t>D-04.06.01b</t>
  </si>
  <si>
    <t>Podbudowa z betonu cementowego</t>
  </si>
  <si>
    <t>D-05.03.01</t>
  </si>
  <si>
    <t>Nawierzchnie z kostki kamiennej</t>
  </si>
  <si>
    <t>wykonanie nawierzchni zatoki autobusowej z kostki granitowej 17/17 na warstwie betonu klasy C16/20 gr.8cm, wypełnienie spoin żywicami epoksydowymi</t>
  </si>
  <si>
    <t>D-05.03.23a</t>
  </si>
  <si>
    <t>Nawierzchnia z betonowej kostki brukowej dla chodników i zjazdów</t>
  </si>
  <si>
    <t>wypustki</t>
  </si>
  <si>
    <t>D-03.02.01</t>
  </si>
  <si>
    <t>D-06.01.01</t>
  </si>
  <si>
    <t>Umocnienie powierzchniowe skarp rowów</t>
  </si>
  <si>
    <t xml:space="preserve">umocnienie skarp i dna rowu przydrożnego płytami ażurowymi 8x60x40 na podsypce cem.-piaskowej (1:4) gr. 5cm </t>
  </si>
  <si>
    <t>D-06.03.01a</t>
  </si>
  <si>
    <t>Pobocze utwardzone kruszywem łamanym</t>
  </si>
  <si>
    <t>wykonanie pobocza utwardzonego z kruszywa łamanego 0/31,5mm - grubość 15cm</t>
  </si>
  <si>
    <t>D-08.00.00</t>
  </si>
  <si>
    <t>ELEMENTY ULIC</t>
  </si>
  <si>
    <t>D-08.01.01b</t>
  </si>
  <si>
    <t>Ustawienie krawężników betonowych (wg PN-EN 1340)</t>
  </si>
  <si>
    <t>D-08.03.01</t>
  </si>
  <si>
    <t>Betonowe obrzeża chodnikowe</t>
  </si>
  <si>
    <t>obsianie trawą wraz z pielęgnacją powierzchni po humusowaniu</t>
  </si>
  <si>
    <t>Elementy odwodnienia</t>
  </si>
  <si>
    <t>zdjęcie warstwy humusu - grubość 20cm, składowanie humusu z przeznaczeniem do ponownego humusowania</t>
  </si>
  <si>
    <t>renowacja oraz profilowanie istniejącego rowu przydrożnego</t>
  </si>
  <si>
    <t>wykonanie i montaż barierek U-11 z fundamentem z betonu C12/15 o wymiarach 30x30x70cm</t>
  </si>
  <si>
    <t>ustawienie krawężników betonowych 15x30x100cm na podsypce cementowo-piaskowej (1:4) oraz ławie betonowej z oporem z betonu klasy C12/15</t>
  </si>
  <si>
    <t>ustawienie oporników betonowych 12x25x100cm na podsypce cementowo-piaskowej (1:4) oraz ławie betonowej z oporem z betonu klasy C12/15</t>
  </si>
  <si>
    <t>ustawienie obrzeży betonowych 8x30x100cm na podsypce cementowo-piaskowej (1:4) oraz ławie betonowej z oporem z betonu klasy C8/10</t>
  </si>
  <si>
    <t>D-05.03.26a</t>
  </si>
  <si>
    <t>Zabezpieczenie geosiatką nawierzchni asfaltowej przed spękaniami odbitymi</t>
  </si>
  <si>
    <t>D-04.07.01a</t>
  </si>
  <si>
    <t>Podbudowa z betonu asfaltowego wg WT-1 i WT-2</t>
  </si>
  <si>
    <t>D-08.05.06a</t>
  </si>
  <si>
    <t>Ściek uliczny z betonowej kostki brukowej</t>
  </si>
  <si>
    <t xml:space="preserve">Przebudowa drogi powiatowej nr 1309G - na odcinku od m. Kopaniewo                             </t>
  </si>
  <si>
    <t>do skrzyżowania z drogą powiatową nr 1312G w m. Łebień</t>
  </si>
  <si>
    <t>DP 1309G od km 9+890 do km 11+870 oraz DP 1312G od km 4+470 do km 4+740</t>
  </si>
  <si>
    <t>pobcze kr</t>
  </si>
  <si>
    <t>stabilizacja</t>
  </si>
  <si>
    <t>podbudowa kr</t>
  </si>
  <si>
    <t>skrz. Wyniesienie</t>
  </si>
  <si>
    <t>skrz. Cała konstr</t>
  </si>
  <si>
    <t>jezdnia+zj.publiczne+pobocze asf</t>
  </si>
  <si>
    <t>podbudowa asf</t>
  </si>
  <si>
    <t>w.wyrównwcza</t>
  </si>
  <si>
    <t>w. ścieralna</t>
  </si>
  <si>
    <t>jezdnia</t>
  </si>
  <si>
    <t>krawężnik</t>
  </si>
  <si>
    <t>koryto poszerzenie</t>
  </si>
  <si>
    <t xml:space="preserve">frezowanie </t>
  </si>
  <si>
    <t>długości</t>
  </si>
  <si>
    <t>opornik</t>
  </si>
  <si>
    <t>obrzeże</t>
  </si>
  <si>
    <t>ściek</t>
  </si>
  <si>
    <t>odw. Liniowe</t>
  </si>
  <si>
    <t>ścianki L</t>
  </si>
  <si>
    <t>przykanaliki</t>
  </si>
  <si>
    <t>płyty ażurowe</t>
  </si>
  <si>
    <t>geosiatka</t>
  </si>
  <si>
    <t>NASYP</t>
  </si>
  <si>
    <t>zdj. Humusu</t>
  </si>
  <si>
    <t>rowy</t>
  </si>
  <si>
    <t>do likwidacji</t>
  </si>
  <si>
    <t>U-5b</t>
  </si>
  <si>
    <t>aktywny D-6</t>
  </si>
  <si>
    <t>tarcza d-6+t-27</t>
  </si>
  <si>
    <t>kierowco zwolnij</t>
  </si>
  <si>
    <t>znaki typu A</t>
  </si>
  <si>
    <t>znaki typu B</t>
  </si>
  <si>
    <t>znaki typu C</t>
  </si>
  <si>
    <t>znaki typu D</t>
  </si>
  <si>
    <t>znaki tyypu E</t>
  </si>
  <si>
    <t>tabliczki T</t>
  </si>
  <si>
    <t>PEO-2</t>
  </si>
  <si>
    <t>rozbiórka nawierzchni z prefabrykowanych elementów betonowych (płyty chodnikowe, kostka betonowa), przekaznie materiałów właścicielowi posesji, bądź wywóz na zaplecze wykonawcy</t>
  </si>
  <si>
    <t>rozbiórka krawęzników betonowych, wywóz materiałów z rozbióki na zaplecze wykonawcy</t>
  </si>
  <si>
    <t>montaż odwodnienia liniowego na ławie betonowej z betonu klasy C12/15 grubość 10cm</t>
  </si>
  <si>
    <t xml:space="preserve">wykonanie studzienki - komponentu odwonienia liniowego  </t>
  </si>
  <si>
    <r>
      <t xml:space="preserve">budowa przykanalików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200 z wylotem do rowu, umocnienie wylotu poprzez wypełnienie przestrzeni płyt ażurowych betonem klasy C12/15</t>
    </r>
  </si>
  <si>
    <t>wykonanie, profilowanie i zagęszczenie koryta pod konstrukcję poszerzenia jezdni, utwardzonego pobocza asfaltowego oraz zjazdów publicznych - gr.51cm</t>
  </si>
  <si>
    <t>wykonanie, profilowanie i zagęszczenie koryta pod konstrukcję chodnika - gr.26cm</t>
  </si>
  <si>
    <t>wykonanie, profilowanie i zagęszczenie koryta pod konstrukcję zjazdów indywidualnych oraz wyspy rozdzielającej z kostki betonowej - gr.31cm</t>
  </si>
  <si>
    <t>D-02.03.01</t>
  </si>
  <si>
    <t>Wykonanie nasypów</t>
  </si>
  <si>
    <r>
      <t>m</t>
    </r>
    <r>
      <rPr>
        <vertAlign val="superscript"/>
        <sz val="10"/>
        <rFont val="Times New Roman"/>
        <family val="1"/>
      </rPr>
      <t>3</t>
    </r>
  </si>
  <si>
    <t>D-02.00.00</t>
  </si>
  <si>
    <t>ROBOTY ZIEMNE</t>
  </si>
  <si>
    <t>wykonanie nasypów z piasku średniogo, transport urobku z dokopu do 10km, wbudowanie i zagęszczenie</t>
  </si>
  <si>
    <t>wykonanie podbudowy z kruszywa łamanego 0/31,5mm stabilizowanego mechanicznie w konstrukcji poszerzenia jezdni, pobocza utwardzonego asfaltowego oraz zjazdów asfaltowych publicznych i indywidualnych - grubość 20cm</t>
  </si>
  <si>
    <t>wykonanie podbudowy pomocnieczej z kruszywa naturalnego stabilizowanego cementem o Rm=5MPa ( uzyskiwane z mieszarki stacjonarnej) w konstrukcji poszerzenia jezdni, pobocza utwardzonego asfaltowego, zatoki autobusowej, chodników oraz zjazdów indywidualnych - grubość 15cm</t>
  </si>
  <si>
    <t>wykonanie podbudowy zasadniczej z betonu klasy C8/10 w konstrukcji zatoki autobusowej oraz wyspy rozdzielającej - grubość 20cm</t>
  </si>
  <si>
    <t>wyspa</t>
  </si>
  <si>
    <t>frezowanie nawierzchni istniejącej, wywóz materiału na zaplecze wykonawcy</t>
  </si>
  <si>
    <t>wykonanie warstwy ścieralnej z betonowej kostki brukowej koloru żółtego z wypustkami - grubość 6cm na podsypce cementowo-piaskowej (1:4) - grubość 5cm w konstrukcji chodnika przed przejściami dla pieszych i na przystankach</t>
  </si>
  <si>
    <t>wykonanie warstwy ścieralnej z betonowej kostki brukowej koloru szarego - grubość 6cm na podsypce cementowo-piaskowej (1:4) - grubość 5cm w konstrukcji chodnika</t>
  </si>
  <si>
    <t>wykonanie i przymocowanie tarczy znaków drogowych z grupy A - średnie</t>
  </si>
  <si>
    <t>wykonanie i przymocowanie tarczy znaków drogowych z grupy B - średnie</t>
  </si>
  <si>
    <t>wykonanie i przymocowanie tarczy znaków drogowych z grupy C - średnie</t>
  </si>
  <si>
    <t>wykonanie i przymocowanie tarczy znaków drogowych z grupy D - średnie</t>
  </si>
  <si>
    <t>wykonanie i przymocowanie tarczy znaków drogowych z grupy E - średnie</t>
  </si>
  <si>
    <t>wykonanie i przymocowanie tarczy znaków drogowych z grupy T - średnie</t>
  </si>
  <si>
    <t>wykonanie i montaż aktywnego znaków D-6 - LED - dwustronny z dwoma pulsatorami, czujnikami ruchu oraz podświetleniem przejścia - zasilanie solarne  na wysięgniku</t>
  </si>
  <si>
    <t>wykonanie i montaż znaku D6+T-27 na jedej tablicy z tłem fluororestencyjnym</t>
  </si>
  <si>
    <t>wykonanie i montaż znaku "kierowco zwolnij…"</t>
  </si>
  <si>
    <t>wykonanie i montaz słupkow U-5b</t>
  </si>
  <si>
    <t>montaz oznakowania PEO-2 "kocie oczka"</t>
  </si>
  <si>
    <t>wykonanie ścieku przykrawężnikowego z betonowej kostki brukowej gr. 8cm koloru szarego, na podsypce cementowo-piaskowej - grubość 5cm i na ławie betonowej z betonu klasy C12/15 gr 10cm. Szerkość ścieku 20cm</t>
  </si>
  <si>
    <t>humusowanie grubość 10cm powierzchni terenów zielonych</t>
  </si>
  <si>
    <t>D-10.00.00</t>
  </si>
  <si>
    <t>INNE ROBOTY</t>
  </si>
  <si>
    <t>D-10.01.01</t>
  </si>
  <si>
    <t>Mury oporowe</t>
  </si>
  <si>
    <t>wykonanie podbudowy z kruszywa naturalnego stabilizowanego cementem o Rm=5MPa ( uzyskiwane z mieszarki stacjonarnej) w konstrukcji zjazdów indywidualnych z kostki betonowej - grubość 20cm</t>
  </si>
  <si>
    <r>
      <rPr>
        <b/>
        <sz val="10"/>
        <rFont val="Times New Roman"/>
        <family val="1"/>
      </rPr>
      <t>Kalkulacja
indywidualna</t>
    </r>
  </si>
  <si>
    <t>KNRW 218/408/5</t>
  </si>
  <si>
    <t>KNRW 218/524/2</t>
  </si>
  <si>
    <t>Wymiana /remont studzienek ulicznych betonowych, fi 500mm - 2 szt, Wykonanie studni rewizyjnej wraz z piaskownikiem-1 szt.</t>
  </si>
  <si>
    <t>Kanały z rur typu PVC łączone na wcisk, fi 315 mm SN 8</t>
  </si>
  <si>
    <t>Kanały z rur typu PVC łączone na wcisk, fi 200 mm SN 8</t>
  </si>
  <si>
    <t>KNRW 218/408/3</t>
  </si>
  <si>
    <t>frezowanie pnia 31-60cm  wraz z karczowaniem, wywóz materiałów na zaplecze wykonawcy</t>
  </si>
  <si>
    <t>frezowanie pnia 61-90cm  wraz z karczowaniem, wywóz materiałów na zaplecze wykonawcy</t>
  </si>
  <si>
    <t>frezowanie pnia 91-120cm  wraz z karczowaniem, wywóz materiałów na zaplecze wykonawcy</t>
  </si>
  <si>
    <t>frezowanie pnia 121-150cm  wraz z karczowaniem, wywóz materiałów na zaplecze wykonawcy</t>
  </si>
  <si>
    <t>montaż rury drenarskiej Ø160 bez otworów jako połączenie odwodnienia liniowego na wyłukowaniach skrzyżowania (10m + 9m)</t>
  </si>
  <si>
    <t>wykonanie regulacji pionowej zasów i studni</t>
  </si>
  <si>
    <t>wykonanie, profilowanie i zagęszczenie koryta pod konstrukcję zatoki autobusowej  - gr.57cm</t>
  </si>
  <si>
    <t>wykonanie, profilowanie i zagęszczenie koryta pod konstrukcję zjazdów indywidualnych z betonu asfaltowego - gr.28cm</t>
  </si>
  <si>
    <t>wykonanie podbudowy zasadniczej  AC22P KR 3-4 35/50 w konstrukcji poszerzenia jezdni, utwardzonego pobocza asfaltowego oraz zjazdów publicznych - grubość 8cm</t>
  </si>
  <si>
    <t>wykonanie warstwy ścieralnej z betonu asfaltowego AC11S KR 3-4 50/70 w konstrukcji jezdni, pobocza asfaltowego oraz zjazdów asfaltowych - grubość 4cm</t>
  </si>
  <si>
    <t xml:space="preserve">rozbiórka konstrukcji jezdni, wywóz materiałów na zaplecze wykonawcy </t>
  </si>
  <si>
    <t>wykonanie warstwy wyrówawczej z betonu asfaltowego AC16W KR 3-4 50/70 w konstrukcji jezdni, pobocza asfaltowego oraz zjazdów asfaltowych - grubość 4cm</t>
  </si>
  <si>
    <t>wyrównanie miejscowe przekroju z betonu asfaltowego AC16W KR 3-4 50/70 w ilości 40t</t>
  </si>
  <si>
    <t>wykonanie warstwy ścieralnej z betonowej kostki brukowej koloru czerwonego - grubość 8cm na podsypce cementowo-piaskowej (1:4) - grubość 5cm w konstrukcji zjazdów indywidualnych, wyniesionych skrzyżowań oraz wyspy rozdzielającej</t>
  </si>
  <si>
    <t>ułożenie geosiatki z włówien szklanych o wytrzymałości na rozciąganie ≥120kN/m i wydłużeniu przy zerwaniu &lt;3% na warstwie wyrównawczej, szerokość pasma 1,0m układane wzdłuż osi jezdni na połączeniu poszerzenia jezdni z istniejącą nawierzchnią oraz na całej szerokości jezdni w km 11+530-11+842 (siatka musi spełniać wymagania dla siatek układancyh pod warstwy bitumiczne 4cm)</t>
  </si>
  <si>
    <t>Montaż wpustu krawężnikowo - jezdniowego D 400 wraz ze studzienką (skrzynką)</t>
  </si>
  <si>
    <t>ustawienie ścianki oporowej - wysokość 150cm, typu "L", na podsypce cementowo-piaskowej (1:4) - grubość 5cm oraz ławie betonowej z betonu klasy C12/15 gr.10cm, ułożenie geotkaniny o wytrzymałości na rozciąganie &lt;10% w kierunku podłużnym i poprzecznym 100kN/m na podsypce cementowo-piaskowej (1:4) - gr.10cm (51,60+75)</t>
  </si>
  <si>
    <r>
      <t xml:space="preserve">Instalacje - </t>
    </r>
    <r>
      <rPr>
        <sz val="10"/>
        <rFont val="Times New Roman"/>
        <family val="1"/>
      </rPr>
      <t xml:space="preserve">wykonanie zabezpieczenia istniejących sieci podziemnych poprzez montaż oslonowych rur dwudzielnych fi 160 </t>
    </r>
  </si>
  <si>
    <r>
      <t xml:space="preserve">Instalacje - </t>
    </r>
    <r>
      <rPr>
        <sz val="10"/>
        <rFont val="Times New Roman"/>
        <family val="1"/>
      </rPr>
      <t>wymiana istniejącej pokrywy wraz z ramą studni telekomunikacyjnej na nową wzmocnioną typu D</t>
    </r>
  </si>
  <si>
    <t>wykonanie podbudowy zasadniczej z betonu klasy C8/10 w konstrukcji wyniesionego skrzyżowania - grubość 8cm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</si>
</sst>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9.5"/>
      <name val="Times New Roman"/>
      <family val="1"/>
    </font>
    <font>
      <b/>
      <sz val="11"/>
      <color indexed="10"/>
      <name val="Czcionka tekstu podstawowego"/>
      <family val="2"/>
    </font>
    <font>
      <b/>
      <sz val="11"/>
      <name val="Times New Roman"/>
      <family val="1"/>
    </font>
    <font>
      <b/>
      <sz val="11"/>
      <color indexed="60"/>
      <name val="Czcionka tekstu podstawowego"/>
      <family val="0"/>
    </font>
    <font>
      <sz val="10"/>
      <color indexed="8"/>
      <name val="Czcionka tekstu podstawowego"/>
      <family val="2"/>
    </font>
    <font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sz val="10"/>
      <color rgb="FFFF0000"/>
      <name val="Times New Roman"/>
      <family val="1"/>
    </font>
    <font>
      <b/>
      <sz val="11"/>
      <color rgb="FFFF0000"/>
      <name val="Czcionka tekstu podstawowego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1"/>
      <color rgb="FFC0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5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left" vertical="center" wrapText="1"/>
      <protection/>
    </xf>
    <xf numFmtId="1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vertical="center" wrapText="1"/>
      <protection/>
    </xf>
    <xf numFmtId="4" fontId="9" fillId="33" borderId="10" xfId="60" applyNumberFormat="1" applyFont="1" applyFill="1" applyBorder="1" applyAlignment="1">
      <alignment horizontal="right" vertical="center" wrapText="1"/>
      <protection/>
    </xf>
    <xf numFmtId="1" fontId="8" fillId="0" borderId="10" xfId="60" applyNumberFormat="1" applyFont="1" applyFill="1" applyBorder="1" applyAlignment="1">
      <alignment horizontal="center" vertical="center" wrapText="1"/>
      <protection/>
    </xf>
    <xf numFmtId="1" fontId="58" fillId="0" borderId="10" xfId="60" applyNumberFormat="1" applyFont="1" applyFill="1" applyBorder="1" applyAlignment="1">
      <alignment horizontal="center" vertical="center" wrapText="1"/>
      <protection/>
    </xf>
    <xf numFmtId="4" fontId="9" fillId="33" borderId="10" xfId="6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0" borderId="10" xfId="60" applyNumberFormat="1" applyFont="1" applyFill="1" applyBorder="1" applyAlignment="1" applyProtection="1">
      <alignment vertical="center" wrapText="1"/>
      <protection locked="0"/>
    </xf>
    <xf numFmtId="4" fontId="9" fillId="0" borderId="10" xfId="6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60" applyNumberFormat="1" applyFont="1" applyFill="1" applyBorder="1" applyAlignment="1">
      <alignment horizontal="right" vertical="center" wrapText="1"/>
      <protection/>
    </xf>
    <xf numFmtId="4" fontId="8" fillId="33" borderId="10" xfId="6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>
      <alignment vertical="center" wrapText="1"/>
    </xf>
    <xf numFmtId="4" fontId="59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top"/>
    </xf>
    <xf numFmtId="1" fontId="9" fillId="33" borderId="10" xfId="60" applyNumberFormat="1" applyFont="1" applyFill="1" applyBorder="1" applyAlignment="1">
      <alignment horizontal="center" vertical="center" wrapText="1"/>
      <protection/>
    </xf>
    <xf numFmtId="4" fontId="60" fillId="33" borderId="10" xfId="60" applyNumberFormat="1" applyFont="1" applyFill="1" applyBorder="1" applyAlignment="1">
      <alignment horizontal="left" vertical="top" wrapText="1"/>
      <protection/>
    </xf>
    <xf numFmtId="4" fontId="15" fillId="34" borderId="10" xfId="60" applyNumberFormat="1" applyFont="1" applyFill="1" applyBorder="1" applyAlignment="1">
      <alignment horizontal="center" vertical="center" wrapText="1"/>
      <protection/>
    </xf>
    <xf numFmtId="3" fontId="8" fillId="34" borderId="10" xfId="60" applyNumberFormat="1" applyFont="1" applyFill="1" applyBorder="1" applyAlignment="1">
      <alignment horizontal="center" vertical="top" wrapText="1"/>
      <protection/>
    </xf>
    <xf numFmtId="3" fontId="8" fillId="34" borderId="10" xfId="60" applyNumberFormat="1" applyFont="1" applyFill="1" applyBorder="1" applyAlignment="1">
      <alignment horizontal="center" vertical="center" wrapText="1"/>
      <protection/>
    </xf>
    <xf numFmtId="1" fontId="61" fillId="33" borderId="10" xfId="60" applyNumberFormat="1" applyFont="1" applyFill="1" applyBorder="1" applyAlignment="1">
      <alignment horizontal="center" vertical="center" wrapText="1"/>
      <protection/>
    </xf>
    <xf numFmtId="1" fontId="62" fillId="33" borderId="10" xfId="60" applyNumberFormat="1" applyFont="1" applyFill="1" applyBorder="1" applyAlignment="1">
      <alignment horizontal="center" vertical="center" wrapText="1"/>
      <protection/>
    </xf>
    <xf numFmtId="1" fontId="63" fillId="33" borderId="10" xfId="60" applyNumberFormat="1" applyFont="1" applyFill="1" applyBorder="1" applyAlignment="1">
      <alignment horizontal="center" vertical="center" wrapText="1"/>
      <protection/>
    </xf>
    <xf numFmtId="4" fontId="60" fillId="33" borderId="10" xfId="60" applyNumberFormat="1" applyFont="1" applyFill="1" applyBorder="1" applyAlignment="1">
      <alignment horizontal="center" vertical="top" wrapText="1"/>
      <protection/>
    </xf>
    <xf numFmtId="1" fontId="58" fillId="33" borderId="10" xfId="60" applyNumberFormat="1" applyFont="1" applyFill="1" applyBorder="1" applyAlignment="1">
      <alignment horizontal="center" vertical="center" wrapText="1"/>
      <protection/>
    </xf>
    <xf numFmtId="3" fontId="8" fillId="0" borderId="10" xfId="60" applyNumberFormat="1" applyFont="1" applyFill="1" applyBorder="1" applyAlignment="1">
      <alignment horizontal="center" vertical="center" wrapText="1"/>
      <protection/>
    </xf>
    <xf numFmtId="3" fontId="8" fillId="0" borderId="11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left" vertical="top" wrapText="1"/>
      <protection/>
    </xf>
    <xf numFmtId="4" fontId="60" fillId="33" borderId="10" xfId="60" applyNumberFormat="1" applyFont="1" applyFill="1" applyBorder="1" applyAlignment="1">
      <alignment horizontal="left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60" fillId="0" borderId="10" xfId="60" applyNumberFormat="1" applyFont="1" applyFill="1" applyBorder="1" applyAlignment="1">
      <alignment horizontal="left" vertical="center" wrapText="1"/>
      <protection/>
    </xf>
    <xf numFmtId="1" fontId="61" fillId="35" borderId="10" xfId="60" applyNumberFormat="1" applyFont="1" applyFill="1" applyBorder="1" applyAlignment="1">
      <alignment horizontal="center" vertical="center" wrapText="1"/>
      <protection/>
    </xf>
    <xf numFmtId="4" fontId="60" fillId="35" borderId="10" xfId="60" applyNumberFormat="1" applyFont="1" applyFill="1" applyBorder="1" applyAlignment="1">
      <alignment horizontal="left" vertical="center" wrapText="1"/>
      <protection/>
    </xf>
    <xf numFmtId="4" fontId="9" fillId="0" borderId="10" xfId="60" applyNumberFormat="1" applyFont="1" applyFill="1" applyBorder="1" applyAlignment="1" applyProtection="1">
      <alignment vertical="top" wrapText="1"/>
      <protection locked="0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4" fontId="8" fillId="0" borderId="10" xfId="60" applyNumberFormat="1" applyFont="1" applyFill="1" applyBorder="1" applyAlignment="1">
      <alignment horizontal="left" vertical="center" wrapText="1"/>
      <protection/>
    </xf>
    <xf numFmtId="1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10" xfId="60" applyNumberFormat="1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0" fontId="66" fillId="0" borderId="0" xfId="0" applyFont="1" applyAlignment="1">
      <alignment horizontal="left" vertical="top" wrapText="1"/>
    </xf>
    <xf numFmtId="4" fontId="8" fillId="0" borderId="10" xfId="60" applyNumberFormat="1" applyFont="1" applyFill="1" applyBorder="1" applyAlignment="1">
      <alignment vertical="center" wrapText="1"/>
      <protection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4" fontId="9" fillId="0" borderId="10" xfId="60" applyNumberFormat="1" applyFont="1" applyFill="1" applyBorder="1" applyAlignment="1" applyProtection="1">
      <alignment horizontal="left" vertical="top" wrapText="1"/>
      <protection locked="0"/>
    </xf>
    <xf numFmtId="4" fontId="8" fillId="0" borderId="10" xfId="60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1" fontId="68" fillId="0" borderId="15" xfId="0" applyNumberFormat="1" applyFont="1" applyBorder="1" applyAlignment="1">
      <alignment horizontal="center" vertical="center"/>
    </xf>
    <xf numFmtId="4" fontId="60" fillId="35" borderId="10" xfId="60" applyNumberFormat="1" applyFont="1" applyFill="1" applyBorder="1" applyAlignment="1">
      <alignment vertical="center" wrapText="1"/>
      <protection/>
    </xf>
    <xf numFmtId="4" fontId="60" fillId="0" borderId="10" xfId="0" applyNumberFormat="1" applyFont="1" applyBorder="1" applyAlignment="1">
      <alignment vertical="center" wrapText="1"/>
    </xf>
    <xf numFmtId="4" fontId="8" fillId="0" borderId="10" xfId="60" applyNumberFormat="1" applyFont="1" applyFill="1" applyBorder="1" applyAlignment="1">
      <alignment vertical="center" wrapText="1"/>
      <protection/>
    </xf>
    <xf numFmtId="4" fontId="8" fillId="0" borderId="10" xfId="0" applyNumberFormat="1" applyFont="1" applyBorder="1" applyAlignment="1">
      <alignment vertical="center" wrapText="1"/>
    </xf>
    <xf numFmtId="4" fontId="17" fillId="0" borderId="11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69" fillId="33" borderId="10" xfId="0" applyNumberFormat="1" applyFont="1" applyFill="1" applyBorder="1" applyAlignment="1">
      <alignment vertical="center"/>
    </xf>
    <xf numFmtId="4" fontId="69" fillId="33" borderId="11" xfId="0" applyNumberFormat="1" applyFont="1" applyFill="1" applyBorder="1" applyAlignment="1">
      <alignment vertical="center"/>
    </xf>
    <xf numFmtId="4" fontId="69" fillId="33" borderId="17" xfId="0" applyNumberFormat="1" applyFont="1" applyFill="1" applyBorder="1" applyAlignment="1">
      <alignment vertical="center"/>
    </xf>
    <xf numFmtId="4" fontId="8" fillId="0" borderId="11" xfId="60" applyNumberFormat="1" applyFont="1" applyFill="1" applyBorder="1" applyAlignment="1">
      <alignment horizontal="left" vertical="center" wrapText="1"/>
      <protection/>
    </xf>
    <xf numFmtId="4" fontId="8" fillId="0" borderId="16" xfId="60" applyNumberFormat="1" applyFont="1" applyFill="1" applyBorder="1" applyAlignment="1">
      <alignment horizontal="left" vertical="center" wrapText="1"/>
      <protection/>
    </xf>
    <xf numFmtId="4" fontId="8" fillId="0" borderId="17" xfId="60" applyNumberFormat="1" applyFont="1" applyFill="1" applyBorder="1" applyAlignment="1">
      <alignment horizontal="left" vertical="center" wrapText="1"/>
      <protection/>
    </xf>
    <xf numFmtId="4" fontId="60" fillId="33" borderId="10" xfId="60" applyNumberFormat="1" applyFont="1" applyFill="1" applyBorder="1" applyAlignment="1">
      <alignment vertical="center" wrapText="1"/>
      <protection/>
    </xf>
    <xf numFmtId="4" fontId="60" fillId="33" borderId="10" xfId="0" applyNumberFormat="1" applyFont="1" applyFill="1" applyBorder="1" applyAlignment="1">
      <alignment vertical="center" wrapText="1"/>
    </xf>
    <xf numFmtId="4" fontId="8" fillId="0" borderId="18" xfId="60" applyNumberFormat="1" applyFont="1" applyFill="1" applyBorder="1" applyAlignment="1">
      <alignment horizontal="center" vertical="top" wrapText="1"/>
      <protection/>
    </xf>
    <xf numFmtId="4" fontId="8" fillId="0" borderId="12" xfId="60" applyNumberFormat="1" applyFont="1" applyFill="1" applyBorder="1" applyAlignment="1">
      <alignment horizontal="center" vertical="top" wrapText="1"/>
      <protection/>
    </xf>
    <xf numFmtId="4" fontId="8" fillId="0" borderId="19" xfId="60" applyNumberFormat="1" applyFont="1" applyFill="1" applyBorder="1" applyAlignment="1">
      <alignment horizontal="center" vertical="top" wrapText="1"/>
      <protection/>
    </xf>
    <xf numFmtId="4" fontId="8" fillId="0" borderId="10" xfId="60" applyNumberFormat="1" applyFont="1" applyFill="1" applyBorder="1" applyAlignment="1">
      <alignment horizontal="left" vertical="center" wrapText="1"/>
      <protection/>
    </xf>
    <xf numFmtId="4" fontId="60" fillId="33" borderId="10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1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6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60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60" applyNumberFormat="1" applyFont="1" applyFill="1" applyBorder="1" applyAlignment="1" applyProtection="1">
      <alignment vertical="center" wrapText="1"/>
      <protection locked="0"/>
    </xf>
    <xf numFmtId="4" fontId="60" fillId="33" borderId="10" xfId="60" applyNumberFormat="1" applyFont="1" applyFill="1" applyBorder="1" applyAlignment="1" applyProtection="1">
      <alignment vertical="center" wrapText="1"/>
      <protection locked="0"/>
    </xf>
    <xf numFmtId="4" fontId="8" fillId="36" borderId="20" xfId="60" applyNumberFormat="1" applyFont="1" applyFill="1" applyBorder="1" applyAlignment="1">
      <alignment horizontal="center" vertical="center" wrapText="1"/>
      <protection/>
    </xf>
    <xf numFmtId="4" fontId="8" fillId="36" borderId="21" xfId="60" applyNumberFormat="1" applyFont="1" applyFill="1" applyBorder="1" applyAlignment="1">
      <alignment horizontal="center" vertical="center" wrapText="1"/>
      <protection/>
    </xf>
    <xf numFmtId="4" fontId="8" fillId="36" borderId="22" xfId="60" applyNumberFormat="1" applyFont="1" applyFill="1" applyBorder="1" applyAlignment="1">
      <alignment horizontal="center" vertical="center" wrapText="1"/>
      <protection/>
    </xf>
    <xf numFmtId="4" fontId="8" fillId="36" borderId="23" xfId="60" applyNumberFormat="1" applyFont="1" applyFill="1" applyBorder="1" applyAlignment="1">
      <alignment horizontal="center" vertical="center" wrapText="1"/>
      <protection/>
    </xf>
    <xf numFmtId="4" fontId="8" fillId="36" borderId="0" xfId="60" applyNumberFormat="1" applyFont="1" applyFill="1" applyBorder="1" applyAlignment="1">
      <alignment horizontal="center" vertical="center" wrapText="1"/>
      <protection/>
    </xf>
    <xf numFmtId="4" fontId="8" fillId="36" borderId="24" xfId="60" applyNumberFormat="1" applyFont="1" applyFill="1" applyBorder="1" applyAlignment="1">
      <alignment horizontal="center" vertical="center" wrapText="1"/>
      <protection/>
    </xf>
    <xf numFmtId="4" fontId="8" fillId="36" borderId="25" xfId="60" applyNumberFormat="1" applyFont="1" applyFill="1" applyBorder="1" applyAlignment="1">
      <alignment horizontal="center" vertical="center" wrapText="1"/>
      <protection/>
    </xf>
    <xf numFmtId="4" fontId="8" fillId="36" borderId="26" xfId="60" applyNumberFormat="1" applyFont="1" applyFill="1" applyBorder="1" applyAlignment="1">
      <alignment horizontal="center" vertical="center" wrapText="1"/>
      <protection/>
    </xf>
    <xf numFmtId="4" fontId="8" fillId="36" borderId="27" xfId="60" applyNumberFormat="1" applyFont="1" applyFill="1" applyBorder="1" applyAlignment="1">
      <alignment horizontal="center" vertical="center" wrapText="1"/>
      <protection/>
    </xf>
    <xf numFmtId="1" fontId="8" fillId="34" borderId="19" xfId="60" applyNumberFormat="1" applyFont="1" applyFill="1" applyBorder="1" applyAlignment="1">
      <alignment horizontal="center" vertical="center" wrapText="1"/>
      <protection/>
    </xf>
    <xf numFmtId="1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19" xfId="60" applyNumberFormat="1" applyFont="1" applyFill="1" applyBorder="1" applyAlignment="1">
      <alignment horizontal="center" vertical="top" wrapText="1"/>
      <protection/>
    </xf>
    <xf numFmtId="4" fontId="8" fillId="34" borderId="10" xfId="60" applyNumberFormat="1" applyFont="1" applyFill="1" applyBorder="1" applyAlignment="1">
      <alignment horizontal="center" vertical="top" wrapText="1"/>
      <protection/>
    </xf>
    <xf numFmtId="4" fontId="8" fillId="34" borderId="19" xfId="60" applyNumberFormat="1" applyFont="1" applyFill="1" applyBorder="1" applyAlignment="1">
      <alignment horizontal="center" vertical="center" wrapText="1"/>
      <protection/>
    </xf>
    <xf numFmtId="4" fontId="8" fillId="34" borderId="10" xfId="60" applyNumberFormat="1" applyFont="1" applyFill="1" applyBorder="1" applyAlignment="1">
      <alignment horizontal="center" vertical="center" wrapText="1"/>
      <protection/>
    </xf>
    <xf numFmtId="4" fontId="8" fillId="34" borderId="28" xfId="60" applyNumberFormat="1" applyFont="1" applyFill="1" applyBorder="1" applyAlignment="1">
      <alignment horizontal="center" vertical="center" wrapText="1"/>
      <protection/>
    </xf>
    <xf numFmtId="4" fontId="8" fillId="34" borderId="29" xfId="60" applyNumberFormat="1" applyFont="1" applyFill="1" applyBorder="1" applyAlignment="1">
      <alignment horizontal="center" vertical="center" wrapText="1"/>
      <protection/>
    </xf>
    <xf numFmtId="4" fontId="8" fillId="0" borderId="10" xfId="60" applyNumberFormat="1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center" wrapText="1"/>
    </xf>
  </cellXfs>
  <cellStyles count="58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_laroux" xfId="57"/>
    <cellStyle name="normální_laroux" xfId="58"/>
    <cellStyle name="Normalny 2" xfId="59"/>
    <cellStyle name="Normalny 3" xfId="60"/>
    <cellStyle name="Obliczenia" xfId="61"/>
    <cellStyle name="Percent" xfId="62"/>
    <cellStyle name="Styl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R3" sqref="R3"/>
    </sheetView>
  </sheetViews>
  <sheetFormatPr defaultColWidth="8.796875" defaultRowHeight="14.25"/>
  <cols>
    <col min="1" max="1" width="16.59765625" style="0" customWidth="1"/>
    <col min="3" max="3" width="9.19921875" style="43" bestFit="1" customWidth="1"/>
    <col min="6" max="6" width="10.59765625" style="0" customWidth="1"/>
    <col min="11" max="11" width="11.69921875" style="0" customWidth="1"/>
    <col min="20" max="20" width="14" style="0" customWidth="1"/>
  </cols>
  <sheetData>
    <row r="1" spans="1:21" ht="14.25">
      <c r="A1" s="57" t="s">
        <v>26</v>
      </c>
      <c r="B1" s="57"/>
      <c r="C1" s="42">
        <v>0.02</v>
      </c>
      <c r="F1" s="57" t="s">
        <v>68</v>
      </c>
      <c r="G1" s="57"/>
      <c r="H1" s="42">
        <v>0.05</v>
      </c>
      <c r="K1" s="57" t="s">
        <v>125</v>
      </c>
      <c r="L1" s="57"/>
      <c r="M1" s="42">
        <v>0.02</v>
      </c>
      <c r="T1" s="57" t="s">
        <v>53</v>
      </c>
      <c r="U1" s="57"/>
    </row>
    <row r="2" spans="1:18" ht="14.25">
      <c r="A2" t="s">
        <v>64</v>
      </c>
      <c r="B2">
        <v>1900.7</v>
      </c>
      <c r="C2" s="43">
        <f>ROUNDUP(B2*1.02,1)</f>
        <v>1938.8</v>
      </c>
      <c r="F2" t="s">
        <v>121</v>
      </c>
      <c r="G2">
        <f>19+212.9</f>
        <v>231.9</v>
      </c>
      <c r="H2" s="43">
        <f>ROUNDUP(G2*1.05,1)</f>
        <v>243.5</v>
      </c>
      <c r="K2" t="s">
        <v>122</v>
      </c>
      <c r="L2">
        <v>1453.4</v>
      </c>
      <c r="M2" s="43">
        <f>ROUNDUP(L2*1.02,1)</f>
        <v>1482.5</v>
      </c>
      <c r="R2" s="42">
        <v>0.15</v>
      </c>
    </row>
    <row r="3" spans="1:21" ht="14.25">
      <c r="A3" t="s">
        <v>63</v>
      </c>
      <c r="B3">
        <v>227.8</v>
      </c>
      <c r="C3" s="43">
        <f aca="true" t="shared" si="0" ref="C3:C8">ROUNDUP(B3*1.02,1)</f>
        <v>232.4</v>
      </c>
      <c r="F3" t="s">
        <v>64</v>
      </c>
      <c r="G3">
        <f>650*0.7</f>
        <v>454.99999999999994</v>
      </c>
      <c r="H3" s="43">
        <f>ROUNDUP(G3*1.05,1)</f>
        <v>477.8</v>
      </c>
      <c r="K3" t="s">
        <v>126</v>
      </c>
      <c r="L3">
        <v>314</v>
      </c>
      <c r="M3" s="43">
        <f>ROUNDUP(L3*1.02,1)</f>
        <v>320.3</v>
      </c>
      <c r="P3" t="s">
        <v>134</v>
      </c>
      <c r="Q3">
        <f>1.4*M7+1440*0.2</f>
        <v>461.46</v>
      </c>
      <c r="R3" s="43">
        <f>ROUNDUP(Q3*1.15,1)</f>
        <v>530.7</v>
      </c>
      <c r="T3" t="s">
        <v>67</v>
      </c>
      <c r="U3">
        <v>48</v>
      </c>
    </row>
    <row r="4" spans="1:21" ht="14.25">
      <c r="A4" t="s">
        <v>116</v>
      </c>
      <c r="B4">
        <v>212.9</v>
      </c>
      <c r="C4" s="43">
        <f t="shared" si="0"/>
        <v>217.2</v>
      </c>
      <c r="F4" t="s">
        <v>122</v>
      </c>
      <c r="G4">
        <f>650+328</f>
        <v>978</v>
      </c>
      <c r="H4" s="43">
        <f>ROUNDUP(G4*1.05,1)</f>
        <v>1026.9</v>
      </c>
      <c r="K4" t="s">
        <v>127</v>
      </c>
      <c r="L4">
        <v>902</v>
      </c>
      <c r="M4" s="43">
        <f aca="true" t="shared" si="1" ref="M4:M9">ROUNDUP(L4*1.02,1)</f>
        <v>920.1</v>
      </c>
      <c r="T4" t="s">
        <v>137</v>
      </c>
      <c r="U4">
        <v>7</v>
      </c>
    </row>
    <row r="5" spans="1:21" ht="14.25">
      <c r="A5" t="s">
        <v>115</v>
      </c>
      <c r="B5">
        <v>447.9</v>
      </c>
      <c r="C5" s="43">
        <f t="shared" si="0"/>
        <v>456.90000000000003</v>
      </c>
      <c r="F5" t="s">
        <v>124</v>
      </c>
      <c r="G5">
        <v>1601</v>
      </c>
      <c r="H5" s="43">
        <f>ROUNDUP(G5*1.05,1)</f>
        <v>1681.1</v>
      </c>
      <c r="K5" t="s">
        <v>128</v>
      </c>
      <c r="L5">
        <v>1569.5</v>
      </c>
      <c r="M5" s="43">
        <f t="shared" si="1"/>
        <v>1600.8999999999999</v>
      </c>
      <c r="T5" t="s">
        <v>32</v>
      </c>
      <c r="U5">
        <v>444.64</v>
      </c>
    </row>
    <row r="6" spans="1:21" ht="14.25">
      <c r="A6" t="s">
        <v>65</v>
      </c>
      <c r="B6">
        <v>370.1</v>
      </c>
      <c r="C6" s="43">
        <f t="shared" si="0"/>
        <v>377.6</v>
      </c>
      <c r="F6" t="s">
        <v>135</v>
      </c>
      <c r="G6">
        <f>C16+C3+C8</f>
        <v>3078.9</v>
      </c>
      <c r="H6" s="43">
        <f>ROUNDUP(G6*1.05,1)</f>
        <v>3232.9</v>
      </c>
      <c r="K6" t="s">
        <v>129</v>
      </c>
      <c r="L6">
        <v>188.9</v>
      </c>
      <c r="M6" s="43">
        <f t="shared" si="1"/>
        <v>192.7</v>
      </c>
      <c r="T6" t="s">
        <v>138</v>
      </c>
      <c r="U6">
        <v>2</v>
      </c>
    </row>
    <row r="7" spans="1:21" ht="14.25">
      <c r="A7" t="s">
        <v>66</v>
      </c>
      <c r="B7">
        <v>116.7</v>
      </c>
      <c r="C7" s="43">
        <f t="shared" si="0"/>
        <v>119.1</v>
      </c>
      <c r="K7" t="s">
        <v>130</v>
      </c>
      <c r="L7">
        <v>121.4</v>
      </c>
      <c r="M7" s="43">
        <f t="shared" si="1"/>
        <v>123.89999999999999</v>
      </c>
      <c r="T7" t="s">
        <v>139</v>
      </c>
      <c r="U7">
        <v>4</v>
      </c>
    </row>
    <row r="8" spans="1:21" ht="14.25">
      <c r="A8" t="s">
        <v>112</v>
      </c>
      <c r="B8">
        <v>922.5</v>
      </c>
      <c r="C8" s="43">
        <f t="shared" si="0"/>
        <v>941</v>
      </c>
      <c r="K8" t="s">
        <v>131</v>
      </c>
      <c r="L8">
        <v>12.6</v>
      </c>
      <c r="M8" s="43">
        <f t="shared" si="1"/>
        <v>12.9</v>
      </c>
      <c r="T8" t="s">
        <v>140</v>
      </c>
      <c r="U8">
        <v>4</v>
      </c>
    </row>
    <row r="9" spans="1:21" ht="15">
      <c r="A9" s="58" t="s">
        <v>117</v>
      </c>
      <c r="B9" s="58"/>
      <c r="C9" s="58"/>
      <c r="K9" t="s">
        <v>136</v>
      </c>
      <c r="L9">
        <v>395</v>
      </c>
      <c r="M9" s="43">
        <f t="shared" si="1"/>
        <v>402.9</v>
      </c>
      <c r="T9" t="s">
        <v>141</v>
      </c>
      <c r="U9">
        <v>2</v>
      </c>
    </row>
    <row r="10" spans="1:21" ht="14.25">
      <c r="A10" t="s">
        <v>113</v>
      </c>
      <c r="B10">
        <f>1004.1+0.6*1440</f>
        <v>1868.1</v>
      </c>
      <c r="C10" s="43">
        <f>ROUNDUP(B10*1.02,1)</f>
        <v>1905.5</v>
      </c>
      <c r="K10" t="s">
        <v>20</v>
      </c>
      <c r="L10">
        <f>1180+270</f>
        <v>1450</v>
      </c>
      <c r="M10" s="43">
        <f>0.001*L10</f>
        <v>1.45</v>
      </c>
      <c r="T10" t="s">
        <v>142</v>
      </c>
      <c r="U10">
        <v>11</v>
      </c>
    </row>
    <row r="11" spans="1:21" ht="14.25">
      <c r="A11" t="s">
        <v>114</v>
      </c>
      <c r="B11">
        <f>1004.1+0.5*1440</f>
        <v>1724.1</v>
      </c>
      <c r="C11" s="43">
        <f>ROUNDUP(B11*1.02,1)</f>
        <v>1758.6</v>
      </c>
      <c r="T11" t="s">
        <v>143</v>
      </c>
      <c r="U11">
        <v>11</v>
      </c>
    </row>
    <row r="12" spans="1:21" ht="14.25">
      <c r="A12" t="s">
        <v>118</v>
      </c>
      <c r="B12">
        <f>1004.1+0.25*1440</f>
        <v>1364.1</v>
      </c>
      <c r="C12" s="43">
        <f>ROUNDUP(B12*1.02,1)</f>
        <v>1391.3999999999999</v>
      </c>
      <c r="T12" t="s">
        <v>144</v>
      </c>
      <c r="U12">
        <v>2</v>
      </c>
    </row>
    <row r="13" spans="1:21" ht="14.25">
      <c r="A13" t="s">
        <v>119</v>
      </c>
      <c r="B13">
        <f>7915.7-1601+0.1*1440</f>
        <v>6458.7</v>
      </c>
      <c r="C13" s="43">
        <f aca="true" t="shared" si="2" ref="C13:C23">ROUNDUP(B13*1.02,1)</f>
        <v>6587.900000000001</v>
      </c>
      <c r="T13" t="s">
        <v>145</v>
      </c>
      <c r="U13">
        <v>19</v>
      </c>
    </row>
    <row r="14" spans="1:21" ht="14.25">
      <c r="A14" t="s">
        <v>120</v>
      </c>
      <c r="B14">
        <f>7915.7</f>
        <v>7915.7</v>
      </c>
      <c r="C14" s="43">
        <f t="shared" si="2"/>
        <v>8074.1</v>
      </c>
      <c r="T14" t="s">
        <v>146</v>
      </c>
      <c r="U14">
        <v>6</v>
      </c>
    </row>
    <row r="15" spans="20:21" ht="14.25">
      <c r="T15" t="s">
        <v>147</v>
      </c>
      <c r="U15">
        <v>10</v>
      </c>
    </row>
    <row r="16" spans="1:21" ht="14.25">
      <c r="A16" t="s">
        <v>123</v>
      </c>
      <c r="B16">
        <f>B10</f>
        <v>1868.1</v>
      </c>
      <c r="C16" s="43">
        <f t="shared" si="2"/>
        <v>1905.5</v>
      </c>
      <c r="T16" t="s">
        <v>148</v>
      </c>
      <c r="U16">
        <v>30</v>
      </c>
    </row>
    <row r="18" spans="1:3" ht="14.25">
      <c r="A18" t="s">
        <v>81</v>
      </c>
      <c r="B18">
        <v>17.6</v>
      </c>
      <c r="C18" s="43">
        <f t="shared" si="2"/>
        <v>18</v>
      </c>
    </row>
    <row r="19" spans="1:3" ht="14.25">
      <c r="A19" t="s">
        <v>132</v>
      </c>
      <c r="B19">
        <f>297*0.8*2</f>
        <v>475.20000000000005</v>
      </c>
      <c r="C19" s="43">
        <f t="shared" si="2"/>
        <v>484.8</v>
      </c>
    </row>
    <row r="20" spans="1:3" ht="14.25">
      <c r="A20" t="s">
        <v>133</v>
      </c>
      <c r="B20">
        <v>3375</v>
      </c>
      <c r="C20" s="43">
        <f t="shared" si="2"/>
        <v>3442.5</v>
      </c>
    </row>
    <row r="21" spans="1:3" ht="14.25">
      <c r="A21" t="s">
        <v>52</v>
      </c>
      <c r="B21">
        <v>3000</v>
      </c>
      <c r="C21" s="43">
        <f t="shared" si="2"/>
        <v>3060</v>
      </c>
    </row>
    <row r="23" spans="1:3" ht="14.25">
      <c r="A23" t="s">
        <v>166</v>
      </c>
      <c r="B23">
        <v>19</v>
      </c>
      <c r="C23" s="43">
        <f t="shared" si="2"/>
        <v>19.400000000000002</v>
      </c>
    </row>
  </sheetData>
  <sheetProtection/>
  <mergeCells count="5">
    <mergeCell ref="A1:B1"/>
    <mergeCell ref="A9:C9"/>
    <mergeCell ref="F1:G1"/>
    <mergeCell ref="K1:L1"/>
    <mergeCell ref="T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tabSelected="1" view="pageLayout" zoomScale="110" zoomScalePageLayoutView="110" workbookViewId="0" topLeftCell="A45">
      <selection activeCell="I59" sqref="I59"/>
    </sheetView>
  </sheetViews>
  <sheetFormatPr defaultColWidth="8.796875" defaultRowHeight="13.5" customHeight="1"/>
  <cols>
    <col min="1" max="1" width="3.09765625" style="2" customWidth="1"/>
    <col min="2" max="2" width="10.09765625" style="22" bestFit="1" customWidth="1"/>
    <col min="3" max="3" width="42.5" style="6" customWidth="1"/>
    <col min="4" max="4" width="5.19921875" style="1" customWidth="1"/>
    <col min="5" max="5" width="7.59765625" style="5" customWidth="1"/>
    <col min="6" max="6" width="9.09765625" style="1" customWidth="1"/>
    <col min="7" max="7" width="11" style="21" customWidth="1"/>
    <col min="8" max="8" width="8.69921875" style="6" customWidth="1"/>
    <col min="9" max="9" width="10.5" style="6" bestFit="1" customWidth="1"/>
    <col min="10" max="10" width="8.69921875" style="6" customWidth="1"/>
    <col min="11" max="11" width="9" style="6" customWidth="1"/>
    <col min="12" max="16384" width="8.69921875" style="6" customWidth="1"/>
  </cols>
  <sheetData>
    <row r="1" spans="1:7" ht="13.5" customHeight="1">
      <c r="A1" s="86" t="s">
        <v>109</v>
      </c>
      <c r="B1" s="87"/>
      <c r="C1" s="87"/>
      <c r="D1" s="87"/>
      <c r="E1" s="87"/>
      <c r="F1" s="87"/>
      <c r="G1" s="88"/>
    </row>
    <row r="2" spans="1:7" ht="14.25">
      <c r="A2" s="89" t="s">
        <v>110</v>
      </c>
      <c r="B2" s="90"/>
      <c r="C2" s="90"/>
      <c r="D2" s="90"/>
      <c r="E2" s="90"/>
      <c r="F2" s="90"/>
      <c r="G2" s="91"/>
    </row>
    <row r="3" spans="1:7" ht="15" thickBot="1">
      <c r="A3" s="92" t="s">
        <v>111</v>
      </c>
      <c r="B3" s="93"/>
      <c r="C3" s="93"/>
      <c r="D3" s="93"/>
      <c r="E3" s="93"/>
      <c r="F3" s="93"/>
      <c r="G3" s="94"/>
    </row>
    <row r="4" spans="1:7" ht="13.5" customHeight="1">
      <c r="A4" s="95" t="s">
        <v>0</v>
      </c>
      <c r="B4" s="97" t="s">
        <v>41</v>
      </c>
      <c r="C4" s="99" t="s">
        <v>1</v>
      </c>
      <c r="D4" s="101" t="s">
        <v>2</v>
      </c>
      <c r="E4" s="102"/>
      <c r="F4" s="103" t="s">
        <v>36</v>
      </c>
      <c r="G4" s="103" t="s">
        <v>37</v>
      </c>
    </row>
    <row r="5" spans="1:7" ht="27" customHeight="1">
      <c r="A5" s="96"/>
      <c r="B5" s="98"/>
      <c r="C5" s="100"/>
      <c r="D5" s="25" t="s">
        <v>3</v>
      </c>
      <c r="E5" s="47" t="s">
        <v>4</v>
      </c>
      <c r="F5" s="103"/>
      <c r="G5" s="103"/>
    </row>
    <row r="6" spans="1:7" ht="13.5" customHeight="1">
      <c r="A6" s="46">
        <v>1</v>
      </c>
      <c r="B6" s="26">
        <v>2</v>
      </c>
      <c r="C6" s="27">
        <v>3</v>
      </c>
      <c r="D6" s="27">
        <v>4</v>
      </c>
      <c r="E6" s="27">
        <v>5</v>
      </c>
      <c r="F6" s="34">
        <v>6</v>
      </c>
      <c r="G6" s="33">
        <v>7</v>
      </c>
    </row>
    <row r="7" spans="1:7" s="4" customFormat="1" ht="13.5" customHeight="1">
      <c r="A7" s="23"/>
      <c r="B7" s="24" t="s">
        <v>5</v>
      </c>
      <c r="C7" s="73" t="s">
        <v>6</v>
      </c>
      <c r="D7" s="74"/>
      <c r="E7" s="74"/>
      <c r="F7" s="74"/>
      <c r="G7" s="74"/>
    </row>
    <row r="8" spans="1:7" ht="25.5" customHeight="1">
      <c r="A8" s="9"/>
      <c r="B8" s="75" t="s">
        <v>7</v>
      </c>
      <c r="C8" s="62" t="s">
        <v>8</v>
      </c>
      <c r="D8" s="104"/>
      <c r="E8" s="104"/>
      <c r="F8" s="104"/>
      <c r="G8" s="104"/>
    </row>
    <row r="9" spans="1:7" ht="13.5" customHeight="1">
      <c r="A9" s="9">
        <v>1</v>
      </c>
      <c r="B9" s="76"/>
      <c r="C9" s="10" t="s">
        <v>24</v>
      </c>
      <c r="D9" s="7" t="s">
        <v>9</v>
      </c>
      <c r="E9" s="11">
        <f>dane!M10</f>
        <v>1.45</v>
      </c>
      <c r="F9" s="7"/>
      <c r="G9" s="18"/>
    </row>
    <row r="10" spans="1:7" ht="13.5" customHeight="1">
      <c r="A10" s="9">
        <v>2</v>
      </c>
      <c r="B10" s="77"/>
      <c r="C10" s="10" t="s">
        <v>25</v>
      </c>
      <c r="D10" s="7" t="s">
        <v>9</v>
      </c>
      <c r="E10" s="11">
        <f>dane!M10</f>
        <v>1.45</v>
      </c>
      <c r="F10" s="7"/>
      <c r="G10" s="18"/>
    </row>
    <row r="11" spans="1:7" ht="13.5" customHeight="1">
      <c r="A11" s="9"/>
      <c r="B11" s="75" t="s">
        <v>34</v>
      </c>
      <c r="C11" s="62" t="s">
        <v>35</v>
      </c>
      <c r="D11" s="104"/>
      <c r="E11" s="104"/>
      <c r="F11" s="104"/>
      <c r="G11" s="104"/>
    </row>
    <row r="12" spans="1:7" ht="25.5">
      <c r="A12" s="9">
        <v>3</v>
      </c>
      <c r="B12" s="76"/>
      <c r="C12" s="10" t="s">
        <v>195</v>
      </c>
      <c r="D12" s="7" t="s">
        <v>27</v>
      </c>
      <c r="E12" s="11">
        <v>4</v>
      </c>
      <c r="F12" s="7"/>
      <c r="G12" s="18"/>
    </row>
    <row r="13" spans="1:7" ht="25.5">
      <c r="A13" s="9">
        <v>4</v>
      </c>
      <c r="B13" s="76"/>
      <c r="C13" s="10" t="s">
        <v>196</v>
      </c>
      <c r="D13" s="7" t="s">
        <v>27</v>
      </c>
      <c r="E13" s="11">
        <v>10</v>
      </c>
      <c r="F13" s="7"/>
      <c r="G13" s="18"/>
    </row>
    <row r="14" spans="1:7" ht="25.5">
      <c r="A14" s="9">
        <v>5</v>
      </c>
      <c r="B14" s="76"/>
      <c r="C14" s="10" t="s">
        <v>197</v>
      </c>
      <c r="D14" s="7" t="s">
        <v>27</v>
      </c>
      <c r="E14" s="11">
        <v>1</v>
      </c>
      <c r="F14" s="7"/>
      <c r="G14" s="18"/>
    </row>
    <row r="15" spans="1:7" ht="25.5">
      <c r="A15" s="9">
        <v>6</v>
      </c>
      <c r="B15" s="76"/>
      <c r="C15" s="10" t="s">
        <v>198</v>
      </c>
      <c r="D15" s="7" t="s">
        <v>27</v>
      </c>
      <c r="E15" s="11">
        <v>1</v>
      </c>
      <c r="F15" s="7"/>
      <c r="G15" s="18"/>
    </row>
    <row r="16" spans="1:7" ht="25.5">
      <c r="A16" s="9">
        <v>7</v>
      </c>
      <c r="B16" s="77"/>
      <c r="C16" s="10" t="s">
        <v>56</v>
      </c>
      <c r="D16" s="7" t="s">
        <v>23</v>
      </c>
      <c r="E16" s="11">
        <v>525</v>
      </c>
      <c r="F16" s="7"/>
      <c r="G16" s="18"/>
    </row>
    <row r="17" spans="1:7" ht="13.5" customHeight="1">
      <c r="A17" s="13"/>
      <c r="B17" s="75" t="s">
        <v>10</v>
      </c>
      <c r="C17" s="62" t="s">
        <v>11</v>
      </c>
      <c r="D17" s="63"/>
      <c r="E17" s="63"/>
      <c r="F17" s="63"/>
      <c r="G17" s="63"/>
    </row>
    <row r="18" spans="1:7" ht="25.5">
      <c r="A18" s="9">
        <v>8</v>
      </c>
      <c r="B18" s="76"/>
      <c r="C18" s="10" t="s">
        <v>97</v>
      </c>
      <c r="D18" s="7" t="s">
        <v>23</v>
      </c>
      <c r="E18" s="11">
        <f>dane!H6</f>
        <v>3232.9</v>
      </c>
      <c r="F18" s="7"/>
      <c r="G18" s="18"/>
    </row>
    <row r="19" spans="1:7" ht="14.25">
      <c r="A19" s="9"/>
      <c r="B19" s="75" t="s">
        <v>69</v>
      </c>
      <c r="C19" s="62" t="s">
        <v>70</v>
      </c>
      <c r="D19" s="63"/>
      <c r="E19" s="63"/>
      <c r="F19" s="63"/>
      <c r="G19" s="63"/>
    </row>
    <row r="20" spans="1:7" ht="25.5">
      <c r="A20" s="9">
        <v>9</v>
      </c>
      <c r="B20" s="76"/>
      <c r="C20" s="10" t="s">
        <v>205</v>
      </c>
      <c r="D20" s="7" t="s">
        <v>23</v>
      </c>
      <c r="E20" s="11">
        <f>dane!H2</f>
        <v>243.5</v>
      </c>
      <c r="F20" s="7"/>
      <c r="G20" s="18"/>
    </row>
    <row r="21" spans="1:7" ht="51">
      <c r="A21" s="9">
        <v>10</v>
      </c>
      <c r="B21" s="76"/>
      <c r="C21" s="10" t="s">
        <v>149</v>
      </c>
      <c r="D21" s="7" t="s">
        <v>23</v>
      </c>
      <c r="E21" s="11">
        <f>dane!H3</f>
        <v>477.8</v>
      </c>
      <c r="F21" s="7"/>
      <c r="G21" s="18"/>
    </row>
    <row r="22" spans="1:7" ht="25.5">
      <c r="A22" s="9">
        <v>11</v>
      </c>
      <c r="B22" s="76"/>
      <c r="C22" s="10" t="s">
        <v>150</v>
      </c>
      <c r="D22" s="7" t="s">
        <v>19</v>
      </c>
      <c r="E22" s="11">
        <f>dane!H4</f>
        <v>1026.9</v>
      </c>
      <c r="F22" s="7"/>
      <c r="G22" s="18"/>
    </row>
    <row r="23" spans="1:7" ht="25.5">
      <c r="A23" s="9">
        <v>12</v>
      </c>
      <c r="B23" s="77"/>
      <c r="C23" s="10" t="s">
        <v>71</v>
      </c>
      <c r="D23" s="7" t="s">
        <v>27</v>
      </c>
      <c r="E23" s="11">
        <f>dane!U4</f>
        <v>7</v>
      </c>
      <c r="F23" s="7"/>
      <c r="G23" s="18"/>
    </row>
    <row r="24" spans="1:7" ht="14.25">
      <c r="A24" s="28"/>
      <c r="B24" s="36" t="s">
        <v>160</v>
      </c>
      <c r="C24" s="73" t="s">
        <v>161</v>
      </c>
      <c r="D24" s="74"/>
      <c r="E24" s="74"/>
      <c r="F24" s="74"/>
      <c r="G24" s="74"/>
    </row>
    <row r="25" spans="1:7" ht="14.25">
      <c r="A25" s="9"/>
      <c r="B25" s="75" t="s">
        <v>157</v>
      </c>
      <c r="C25" s="62" t="s">
        <v>158</v>
      </c>
      <c r="D25" s="63"/>
      <c r="E25" s="63"/>
      <c r="F25" s="63"/>
      <c r="G25" s="63"/>
    </row>
    <row r="26" spans="1:7" ht="25.5">
      <c r="A26" s="9">
        <v>13</v>
      </c>
      <c r="B26" s="77"/>
      <c r="C26" s="10" t="s">
        <v>162</v>
      </c>
      <c r="D26" s="7" t="s">
        <v>159</v>
      </c>
      <c r="E26" s="11">
        <v>414.3</v>
      </c>
      <c r="F26" s="7"/>
      <c r="G26" s="18"/>
    </row>
    <row r="27" spans="1:7" ht="14.25">
      <c r="A27" s="29"/>
      <c r="B27" s="36" t="s">
        <v>72</v>
      </c>
      <c r="C27" s="85" t="s">
        <v>73</v>
      </c>
      <c r="D27" s="74"/>
      <c r="E27" s="74"/>
      <c r="F27" s="74"/>
      <c r="G27" s="74"/>
    </row>
    <row r="28" spans="1:7" ht="14.25">
      <c r="A28" s="13"/>
      <c r="B28" s="75" t="s">
        <v>82</v>
      </c>
      <c r="C28" s="83" t="s">
        <v>96</v>
      </c>
      <c r="D28" s="63"/>
      <c r="E28" s="63"/>
      <c r="F28" s="63"/>
      <c r="G28" s="63"/>
    </row>
    <row r="29" spans="1:7" ht="25.5">
      <c r="A29" s="9">
        <v>14</v>
      </c>
      <c r="B29" s="76"/>
      <c r="C29" s="17" t="s">
        <v>151</v>
      </c>
      <c r="D29" s="7" t="s">
        <v>19</v>
      </c>
      <c r="E29" s="11">
        <v>111</v>
      </c>
      <c r="F29" s="7"/>
      <c r="G29" s="18"/>
    </row>
    <row r="30" spans="1:7" ht="18" customHeight="1">
      <c r="A30" s="9">
        <v>15</v>
      </c>
      <c r="B30" s="76"/>
      <c r="C30" s="17" t="s">
        <v>152</v>
      </c>
      <c r="D30" s="7" t="s">
        <v>27</v>
      </c>
      <c r="E30" s="11">
        <v>6</v>
      </c>
      <c r="F30" s="7"/>
      <c r="G30" s="18"/>
    </row>
    <row r="31" spans="1:7" ht="39.75" customHeight="1">
      <c r="A31" s="9">
        <v>16</v>
      </c>
      <c r="B31" s="76"/>
      <c r="C31" s="17" t="s">
        <v>153</v>
      </c>
      <c r="D31" s="7" t="s">
        <v>19</v>
      </c>
      <c r="E31" s="11">
        <f>dane!M8</f>
        <v>12.9</v>
      </c>
      <c r="F31" s="7"/>
      <c r="G31" s="18"/>
    </row>
    <row r="32" spans="1:7" ht="39.75" customHeight="1">
      <c r="A32" s="9">
        <v>17</v>
      </c>
      <c r="B32" s="53"/>
      <c r="C32" s="55" t="s">
        <v>199</v>
      </c>
      <c r="D32" s="7" t="s">
        <v>19</v>
      </c>
      <c r="E32" s="11">
        <v>19</v>
      </c>
      <c r="F32" s="7"/>
      <c r="G32" s="18"/>
    </row>
    <row r="33" spans="1:7" ht="21.75" customHeight="1">
      <c r="A33" s="9">
        <v>18</v>
      </c>
      <c r="B33" s="53"/>
      <c r="C33" s="55" t="s">
        <v>200</v>
      </c>
      <c r="D33" s="7" t="s">
        <v>27</v>
      </c>
      <c r="E33" s="11">
        <v>21</v>
      </c>
      <c r="F33" s="7"/>
      <c r="G33" s="18"/>
    </row>
    <row r="34" spans="1:7" ht="13.5" customHeight="1">
      <c r="A34" s="29"/>
      <c r="B34" s="24" t="s">
        <v>12</v>
      </c>
      <c r="C34" s="85" t="s">
        <v>13</v>
      </c>
      <c r="D34" s="74"/>
      <c r="E34" s="74"/>
      <c r="F34" s="74"/>
      <c r="G34" s="74"/>
    </row>
    <row r="35" spans="1:7" ht="13.5" customHeight="1">
      <c r="A35" s="13"/>
      <c r="B35" s="75" t="s">
        <v>14</v>
      </c>
      <c r="C35" s="83" t="s">
        <v>15</v>
      </c>
      <c r="D35" s="63"/>
      <c r="E35" s="63"/>
      <c r="F35" s="63"/>
      <c r="G35" s="63"/>
    </row>
    <row r="36" spans="1:7" ht="38.25">
      <c r="A36" s="9">
        <v>19</v>
      </c>
      <c r="B36" s="76"/>
      <c r="C36" s="16" t="s">
        <v>154</v>
      </c>
      <c r="D36" s="7" t="s">
        <v>23</v>
      </c>
      <c r="E36" s="11">
        <f>dane!C16</f>
        <v>1905.5</v>
      </c>
      <c r="F36" s="7"/>
      <c r="G36" s="18"/>
    </row>
    <row r="37" spans="1:7" ht="25.5">
      <c r="A37" s="9">
        <v>20</v>
      </c>
      <c r="B37" s="76"/>
      <c r="C37" s="16" t="s">
        <v>201</v>
      </c>
      <c r="D37" s="7" t="s">
        <v>23</v>
      </c>
      <c r="E37" s="11">
        <f>dane!C3</f>
        <v>232.4</v>
      </c>
      <c r="F37" s="7"/>
      <c r="G37" s="18"/>
    </row>
    <row r="38" spans="1:7" ht="38.25">
      <c r="A38" s="9">
        <v>21</v>
      </c>
      <c r="B38" s="76"/>
      <c r="C38" s="16" t="s">
        <v>202</v>
      </c>
      <c r="D38" s="7" t="s">
        <v>23</v>
      </c>
      <c r="E38" s="11">
        <f>dane!C7</f>
        <v>119.1</v>
      </c>
      <c r="F38" s="7"/>
      <c r="G38" s="18"/>
    </row>
    <row r="39" spans="1:7" ht="38.25">
      <c r="A39" s="9">
        <v>22</v>
      </c>
      <c r="B39" s="76"/>
      <c r="C39" s="16" t="s">
        <v>156</v>
      </c>
      <c r="D39" s="7" t="s">
        <v>23</v>
      </c>
      <c r="E39" s="11">
        <f>dane!C6</f>
        <v>377.6</v>
      </c>
      <c r="F39" s="7"/>
      <c r="G39" s="18"/>
    </row>
    <row r="40" spans="1:7" ht="25.5">
      <c r="A40" s="9">
        <v>23</v>
      </c>
      <c r="B40" s="77"/>
      <c r="C40" s="16" t="s">
        <v>155</v>
      </c>
      <c r="D40" s="7" t="s">
        <v>23</v>
      </c>
      <c r="E40" s="11">
        <f>dane!C2</f>
        <v>1938.8</v>
      </c>
      <c r="F40" s="7"/>
      <c r="G40" s="18"/>
    </row>
    <row r="41" spans="1:7" ht="13.5" customHeight="1">
      <c r="A41" s="9"/>
      <c r="B41" s="75" t="s">
        <v>54</v>
      </c>
      <c r="C41" s="84" t="s">
        <v>55</v>
      </c>
      <c r="D41" s="63"/>
      <c r="E41" s="63"/>
      <c r="F41" s="63"/>
      <c r="G41" s="63"/>
    </row>
    <row r="42" spans="1:7" ht="51.75" customHeight="1">
      <c r="A42" s="9">
        <v>24</v>
      </c>
      <c r="B42" s="76"/>
      <c r="C42" s="16" t="s">
        <v>163</v>
      </c>
      <c r="D42" s="7" t="s">
        <v>23</v>
      </c>
      <c r="E42" s="14">
        <f>dane!C11+dane!C7+dane!C4</f>
        <v>2094.8999999999996</v>
      </c>
      <c r="F42" s="7"/>
      <c r="G42" s="19"/>
    </row>
    <row r="43" spans="1:7" ht="20.25" customHeight="1">
      <c r="A43" s="9"/>
      <c r="B43" s="75" t="s">
        <v>21</v>
      </c>
      <c r="C43" s="84" t="s">
        <v>22</v>
      </c>
      <c r="D43" s="63"/>
      <c r="E43" s="63"/>
      <c r="F43" s="63"/>
      <c r="G43" s="63"/>
    </row>
    <row r="44" spans="1:7" ht="69.75" customHeight="1">
      <c r="A44" s="9">
        <v>25</v>
      </c>
      <c r="B44" s="76"/>
      <c r="C44" s="17" t="s">
        <v>164</v>
      </c>
      <c r="D44" s="7" t="s">
        <v>23</v>
      </c>
      <c r="E44" s="11">
        <f>dane!C10+dane!C3+dane!C2</f>
        <v>4076.7</v>
      </c>
      <c r="F44" s="7"/>
      <c r="G44" s="18"/>
    </row>
    <row r="45" spans="1:7" ht="56.25" customHeight="1">
      <c r="A45" s="9">
        <v>26</v>
      </c>
      <c r="B45" s="77"/>
      <c r="C45" s="17" t="s">
        <v>187</v>
      </c>
      <c r="D45" s="7" t="s">
        <v>23</v>
      </c>
      <c r="E45" s="11">
        <f>dane!C6</f>
        <v>377.6</v>
      </c>
      <c r="F45" s="7"/>
      <c r="G45" s="18"/>
    </row>
    <row r="46" spans="1:7" ht="14.25">
      <c r="A46" s="9"/>
      <c r="B46" s="75" t="s">
        <v>74</v>
      </c>
      <c r="C46" s="84" t="s">
        <v>75</v>
      </c>
      <c r="D46" s="63"/>
      <c r="E46" s="63"/>
      <c r="F46" s="63"/>
      <c r="G46" s="63"/>
    </row>
    <row r="47" spans="1:7" ht="43.5" customHeight="1">
      <c r="A47" s="9">
        <v>27</v>
      </c>
      <c r="B47" s="77"/>
      <c r="C47" s="17" t="s">
        <v>165</v>
      </c>
      <c r="D47" s="7" t="s">
        <v>23</v>
      </c>
      <c r="E47" s="11">
        <f>dane!C3+dane!C23</f>
        <v>251.8</v>
      </c>
      <c r="F47" s="7"/>
      <c r="G47" s="18"/>
    </row>
    <row r="48" spans="1:7" ht="27.75" customHeight="1">
      <c r="A48" s="9">
        <v>28</v>
      </c>
      <c r="B48" s="54"/>
      <c r="C48" s="17" t="s">
        <v>214</v>
      </c>
      <c r="D48" s="7" t="s">
        <v>23</v>
      </c>
      <c r="E48" s="11">
        <v>674.1</v>
      </c>
      <c r="F48" s="7"/>
      <c r="G48" s="18"/>
    </row>
    <row r="49" spans="1:7" ht="14.25">
      <c r="A49" s="9"/>
      <c r="B49" s="75" t="s">
        <v>105</v>
      </c>
      <c r="C49" s="84" t="s">
        <v>106</v>
      </c>
      <c r="D49" s="63"/>
      <c r="E49" s="63"/>
      <c r="F49" s="63"/>
      <c r="G49" s="63"/>
    </row>
    <row r="50" spans="1:7" ht="42" customHeight="1">
      <c r="A50" s="9">
        <v>29</v>
      </c>
      <c r="B50" s="76"/>
      <c r="C50" s="41" t="s">
        <v>203</v>
      </c>
      <c r="D50" s="7" t="s">
        <v>23</v>
      </c>
      <c r="E50" s="14">
        <f>dane!C12</f>
        <v>1391.3999999999999</v>
      </c>
      <c r="F50" s="7"/>
      <c r="G50" s="19"/>
    </row>
    <row r="51" spans="1:7" ht="13.5" customHeight="1">
      <c r="A51" s="32"/>
      <c r="B51" s="24" t="s">
        <v>16</v>
      </c>
      <c r="C51" s="79" t="s">
        <v>17</v>
      </c>
      <c r="D51" s="74"/>
      <c r="E51" s="74"/>
      <c r="F51" s="74"/>
      <c r="G51" s="74"/>
    </row>
    <row r="52" spans="1:7" ht="13.5" customHeight="1">
      <c r="A52" s="13"/>
      <c r="B52" s="45" t="s">
        <v>76</v>
      </c>
      <c r="C52" s="80" t="s">
        <v>77</v>
      </c>
      <c r="D52" s="81"/>
      <c r="E52" s="81"/>
      <c r="F52" s="81"/>
      <c r="G52" s="82"/>
    </row>
    <row r="53" spans="1:7" ht="42.75" customHeight="1">
      <c r="A53" s="9">
        <v>30</v>
      </c>
      <c r="B53" s="38"/>
      <c r="C53" s="17" t="s">
        <v>78</v>
      </c>
      <c r="D53" s="7" t="s">
        <v>23</v>
      </c>
      <c r="E53" s="15">
        <f>dane!C3</f>
        <v>232.4</v>
      </c>
      <c r="F53" s="7"/>
      <c r="G53" s="20"/>
    </row>
    <row r="54" spans="1:7" ht="14.25">
      <c r="A54" s="9"/>
      <c r="B54" s="75" t="s">
        <v>18</v>
      </c>
      <c r="C54" s="83" t="s">
        <v>42</v>
      </c>
      <c r="D54" s="63"/>
      <c r="E54" s="63"/>
      <c r="F54" s="63"/>
      <c r="G54" s="63"/>
    </row>
    <row r="55" spans="1:7" ht="42" customHeight="1">
      <c r="A55" s="9">
        <v>31</v>
      </c>
      <c r="B55" s="76"/>
      <c r="C55" s="35" t="s">
        <v>204</v>
      </c>
      <c r="D55" s="7" t="s">
        <v>23</v>
      </c>
      <c r="E55" s="11">
        <f>dane!C14+dane!C7</f>
        <v>8193.2</v>
      </c>
      <c r="F55" s="7"/>
      <c r="G55" s="18"/>
    </row>
    <row r="56" spans="1:7" ht="15.75" customHeight="1">
      <c r="A56" s="9"/>
      <c r="B56" s="75" t="s">
        <v>33</v>
      </c>
      <c r="C56" s="83" t="s">
        <v>43</v>
      </c>
      <c r="D56" s="63"/>
      <c r="E56" s="63"/>
      <c r="F56" s="63"/>
      <c r="G56" s="63"/>
    </row>
    <row r="57" spans="1:7" ht="38.25">
      <c r="A57" s="9">
        <v>32</v>
      </c>
      <c r="B57" s="76"/>
      <c r="C57" s="35" t="s">
        <v>206</v>
      </c>
      <c r="D57" s="7" t="s">
        <v>23</v>
      </c>
      <c r="E57" s="11">
        <f>dane!C13+dane!C7</f>
        <v>6707.000000000001</v>
      </c>
      <c r="F57" s="7"/>
      <c r="G57" s="18"/>
    </row>
    <row r="58" spans="1:7" ht="29.25" customHeight="1">
      <c r="A58" s="9">
        <v>33</v>
      </c>
      <c r="B58" s="77"/>
      <c r="C58" s="35" t="s">
        <v>207</v>
      </c>
      <c r="D58" s="7" t="s">
        <v>23</v>
      </c>
      <c r="E58" s="11">
        <v>400</v>
      </c>
      <c r="F58" s="7"/>
      <c r="G58" s="18"/>
    </row>
    <row r="59" spans="1:7" ht="14.25">
      <c r="A59" s="9"/>
      <c r="B59" s="75" t="s">
        <v>57</v>
      </c>
      <c r="C59" s="83" t="s">
        <v>58</v>
      </c>
      <c r="D59" s="63"/>
      <c r="E59" s="63"/>
      <c r="F59" s="63"/>
      <c r="G59" s="63"/>
    </row>
    <row r="60" spans="1:7" ht="30" customHeight="1">
      <c r="A60" s="9">
        <v>34</v>
      </c>
      <c r="B60" s="77"/>
      <c r="C60" s="17" t="s">
        <v>167</v>
      </c>
      <c r="D60" s="7" t="s">
        <v>23</v>
      </c>
      <c r="E60" s="11">
        <f>dane!H5</f>
        <v>1681.1</v>
      </c>
      <c r="F60" s="7"/>
      <c r="G60" s="18"/>
    </row>
    <row r="61" spans="1:7" ht="14.25">
      <c r="A61" s="9"/>
      <c r="B61" s="45" t="s">
        <v>79</v>
      </c>
      <c r="C61" s="83" t="s">
        <v>80</v>
      </c>
      <c r="D61" s="63"/>
      <c r="E61" s="63"/>
      <c r="F61" s="63"/>
      <c r="G61" s="63"/>
    </row>
    <row r="62" spans="1:7" ht="63.75">
      <c r="A62" s="9">
        <v>35</v>
      </c>
      <c r="B62" s="8"/>
      <c r="C62" s="8" t="s">
        <v>208</v>
      </c>
      <c r="D62" s="7" t="s">
        <v>23</v>
      </c>
      <c r="E62" s="11">
        <v>1051.7</v>
      </c>
      <c r="F62" s="7"/>
      <c r="G62" s="18"/>
    </row>
    <row r="63" spans="1:7" ht="51">
      <c r="A63" s="9">
        <v>36</v>
      </c>
      <c r="B63" s="8"/>
      <c r="C63" s="8" t="s">
        <v>168</v>
      </c>
      <c r="D63" s="7" t="s">
        <v>23</v>
      </c>
      <c r="E63" s="11">
        <f>dane!C18</f>
        <v>18</v>
      </c>
      <c r="F63" s="7"/>
      <c r="G63" s="18"/>
    </row>
    <row r="64" spans="1:7" ht="38.25">
      <c r="A64" s="9">
        <v>37</v>
      </c>
      <c r="B64" s="8"/>
      <c r="C64" s="8" t="s">
        <v>169</v>
      </c>
      <c r="D64" s="7" t="s">
        <v>23</v>
      </c>
      <c r="E64" s="11">
        <f>dane!C2</f>
        <v>1938.8</v>
      </c>
      <c r="F64" s="7"/>
      <c r="G64" s="18"/>
    </row>
    <row r="65" spans="1:7" ht="14.25">
      <c r="A65" s="9"/>
      <c r="B65" s="75" t="s">
        <v>103</v>
      </c>
      <c r="C65" s="83" t="s">
        <v>104</v>
      </c>
      <c r="D65" s="63"/>
      <c r="E65" s="63"/>
      <c r="F65" s="63"/>
      <c r="G65" s="63"/>
    </row>
    <row r="66" spans="1:7" ht="89.25">
      <c r="A66" s="9">
        <v>38</v>
      </c>
      <c r="B66" s="77"/>
      <c r="C66" s="17" t="s">
        <v>209</v>
      </c>
      <c r="D66" s="7" t="s">
        <v>23</v>
      </c>
      <c r="E66" s="11">
        <v>3748.502</v>
      </c>
      <c r="F66" s="7"/>
      <c r="G66" s="18"/>
    </row>
    <row r="67" spans="1:7" ht="14.25">
      <c r="A67" s="30"/>
      <c r="B67" s="36" t="s">
        <v>59</v>
      </c>
      <c r="C67" s="73" t="s">
        <v>60</v>
      </c>
      <c r="D67" s="74"/>
      <c r="E67" s="74"/>
      <c r="F67" s="74"/>
      <c r="G67" s="74"/>
    </row>
    <row r="68" spans="1:7" ht="14.25">
      <c r="A68" s="9"/>
      <c r="B68" s="75" t="s">
        <v>83</v>
      </c>
      <c r="C68" s="78" t="s">
        <v>84</v>
      </c>
      <c r="D68" s="78"/>
      <c r="E68" s="78"/>
      <c r="F68" s="78"/>
      <c r="G68" s="78"/>
    </row>
    <row r="69" spans="1:7" ht="25.5">
      <c r="A69" s="9">
        <v>39</v>
      </c>
      <c r="B69" s="76"/>
      <c r="C69" s="8" t="s">
        <v>85</v>
      </c>
      <c r="D69" s="7" t="s">
        <v>23</v>
      </c>
      <c r="E69" s="11">
        <f>dane!C19</f>
        <v>484.8</v>
      </c>
      <c r="F69" s="7"/>
      <c r="G69" s="18"/>
    </row>
    <row r="70" spans="1:7" ht="14.25">
      <c r="A70" s="9"/>
      <c r="B70" s="75" t="s">
        <v>86</v>
      </c>
      <c r="C70" s="62" t="s">
        <v>87</v>
      </c>
      <c r="D70" s="63"/>
      <c r="E70" s="63"/>
      <c r="F70" s="63"/>
      <c r="G70" s="63"/>
    </row>
    <row r="71" spans="1:7" ht="25.5">
      <c r="A71" s="9">
        <v>40</v>
      </c>
      <c r="B71" s="77"/>
      <c r="C71" s="17" t="s">
        <v>88</v>
      </c>
      <c r="D71" s="7" t="s">
        <v>23</v>
      </c>
      <c r="E71" s="15">
        <f>dane!C8</f>
        <v>941</v>
      </c>
      <c r="F71" s="7"/>
      <c r="G71" s="20"/>
    </row>
    <row r="72" spans="1:7" ht="14.25">
      <c r="A72" s="9"/>
      <c r="B72" s="75" t="s">
        <v>61</v>
      </c>
      <c r="C72" s="62" t="s">
        <v>62</v>
      </c>
      <c r="D72" s="63"/>
      <c r="E72" s="63"/>
      <c r="F72" s="63"/>
      <c r="G72" s="63"/>
    </row>
    <row r="73" spans="1:7" ht="14.25">
      <c r="A73" s="9">
        <v>41</v>
      </c>
      <c r="B73" s="77"/>
      <c r="C73" s="8" t="s">
        <v>98</v>
      </c>
      <c r="D73" s="37" t="s">
        <v>19</v>
      </c>
      <c r="E73" s="15">
        <f>dane!M9</f>
        <v>402.9</v>
      </c>
      <c r="F73" s="37"/>
      <c r="G73" s="20"/>
    </row>
    <row r="74" spans="1:9" ht="14.25">
      <c r="A74" s="30"/>
      <c r="B74" s="31" t="s">
        <v>44</v>
      </c>
      <c r="C74" s="73" t="s">
        <v>45</v>
      </c>
      <c r="D74" s="74"/>
      <c r="E74" s="74"/>
      <c r="F74" s="74"/>
      <c r="G74" s="74"/>
      <c r="I74" s="3"/>
    </row>
    <row r="75" spans="1:9" ht="14.25">
      <c r="A75" s="9"/>
      <c r="B75" s="75" t="s">
        <v>46</v>
      </c>
      <c r="C75" s="62" t="s">
        <v>47</v>
      </c>
      <c r="D75" s="63"/>
      <c r="E75" s="63"/>
      <c r="F75" s="63"/>
      <c r="G75" s="63"/>
      <c r="I75" s="3"/>
    </row>
    <row r="76" spans="1:9" ht="15.75" customHeight="1">
      <c r="A76" s="9">
        <v>42</v>
      </c>
      <c r="B76" s="77"/>
      <c r="C76" s="17" t="s">
        <v>48</v>
      </c>
      <c r="D76" s="7" t="s">
        <v>23</v>
      </c>
      <c r="E76" s="15">
        <f>dane!U5</f>
        <v>444.64</v>
      </c>
      <c r="F76" s="7"/>
      <c r="G76" s="20"/>
      <c r="I76" s="3"/>
    </row>
    <row r="77" spans="1:9" ht="15.75" customHeight="1">
      <c r="A77" s="9">
        <v>43</v>
      </c>
      <c r="B77" s="44"/>
      <c r="C77" s="17" t="s">
        <v>180</v>
      </c>
      <c r="D77" s="7" t="s">
        <v>27</v>
      </c>
      <c r="E77" s="15">
        <f>dane!U16</f>
        <v>30</v>
      </c>
      <c r="F77" s="7"/>
      <c r="G77" s="20"/>
      <c r="I77" s="3"/>
    </row>
    <row r="78" spans="1:9" ht="14.25">
      <c r="A78" s="9"/>
      <c r="B78" s="75" t="s">
        <v>49</v>
      </c>
      <c r="C78" s="62" t="s">
        <v>50</v>
      </c>
      <c r="D78" s="63"/>
      <c r="E78" s="63"/>
      <c r="F78" s="63"/>
      <c r="G78" s="63"/>
      <c r="I78" s="3"/>
    </row>
    <row r="79" spans="1:9" ht="38.25">
      <c r="A79" s="9">
        <v>44</v>
      </c>
      <c r="B79" s="76"/>
      <c r="C79" s="10" t="s">
        <v>51</v>
      </c>
      <c r="D79" s="7" t="s">
        <v>27</v>
      </c>
      <c r="E79" s="15">
        <f>dane!U3</f>
        <v>48</v>
      </c>
      <c r="F79" s="7"/>
      <c r="G79" s="20"/>
      <c r="I79" s="3"/>
    </row>
    <row r="80" spans="1:9" ht="25.5">
      <c r="A80" s="9">
        <v>45</v>
      </c>
      <c r="B80" s="76"/>
      <c r="C80" s="10" t="s">
        <v>170</v>
      </c>
      <c r="D80" s="7" t="s">
        <v>27</v>
      </c>
      <c r="E80" s="15">
        <f>dane!U10</f>
        <v>11</v>
      </c>
      <c r="F80" s="7"/>
      <c r="G80" s="20"/>
      <c r="I80" s="3"/>
    </row>
    <row r="81" spans="1:9" ht="25.5">
      <c r="A81" s="9">
        <v>46</v>
      </c>
      <c r="B81" s="76"/>
      <c r="C81" s="10" t="s">
        <v>171</v>
      </c>
      <c r="D81" s="7" t="s">
        <v>27</v>
      </c>
      <c r="E81" s="15">
        <f>dane!U11</f>
        <v>11</v>
      </c>
      <c r="F81" s="7"/>
      <c r="G81" s="20"/>
      <c r="I81" s="3"/>
    </row>
    <row r="82" spans="1:9" ht="25.5">
      <c r="A82" s="9">
        <v>47</v>
      </c>
      <c r="B82" s="76"/>
      <c r="C82" s="10" t="s">
        <v>172</v>
      </c>
      <c r="D82" s="7" t="s">
        <v>27</v>
      </c>
      <c r="E82" s="15">
        <f>dane!U12</f>
        <v>2</v>
      </c>
      <c r="F82" s="7"/>
      <c r="G82" s="20"/>
      <c r="I82" s="3"/>
    </row>
    <row r="83" spans="1:9" ht="25.5">
      <c r="A83" s="9">
        <v>48</v>
      </c>
      <c r="B83" s="76"/>
      <c r="C83" s="10" t="s">
        <v>173</v>
      </c>
      <c r="D83" s="7" t="s">
        <v>27</v>
      </c>
      <c r="E83" s="15">
        <f>dane!U13</f>
        <v>19</v>
      </c>
      <c r="F83" s="7"/>
      <c r="G83" s="20"/>
      <c r="I83" s="3"/>
    </row>
    <row r="84" spans="1:9" ht="25.5">
      <c r="A84" s="9">
        <v>49</v>
      </c>
      <c r="B84" s="76"/>
      <c r="C84" s="10" t="s">
        <v>174</v>
      </c>
      <c r="D84" s="7" t="s">
        <v>27</v>
      </c>
      <c r="E84" s="15">
        <f>dane!U14</f>
        <v>6</v>
      </c>
      <c r="F84" s="7"/>
      <c r="G84" s="20"/>
      <c r="I84" s="3"/>
    </row>
    <row r="85" spans="1:9" ht="25.5">
      <c r="A85" s="9">
        <v>50</v>
      </c>
      <c r="B85" s="76"/>
      <c r="C85" s="10" t="s">
        <v>175</v>
      </c>
      <c r="D85" s="7" t="s">
        <v>27</v>
      </c>
      <c r="E85" s="15">
        <f>dane!U15</f>
        <v>10</v>
      </c>
      <c r="F85" s="7"/>
      <c r="G85" s="20"/>
      <c r="I85" s="3"/>
    </row>
    <row r="86" spans="1:9" ht="38.25">
      <c r="A86" s="9">
        <v>51</v>
      </c>
      <c r="B86" s="76"/>
      <c r="C86" s="10" t="s">
        <v>176</v>
      </c>
      <c r="D86" s="7" t="s">
        <v>27</v>
      </c>
      <c r="E86" s="15">
        <v>4</v>
      </c>
      <c r="F86" s="7"/>
      <c r="G86" s="20"/>
      <c r="I86" s="3"/>
    </row>
    <row r="87" spans="1:9" ht="25.5">
      <c r="A87" s="9">
        <v>52</v>
      </c>
      <c r="B87" s="76"/>
      <c r="C87" s="10" t="s">
        <v>177</v>
      </c>
      <c r="D87" s="7" t="s">
        <v>27</v>
      </c>
      <c r="E87" s="15">
        <f>dane!U8</f>
        <v>4</v>
      </c>
      <c r="F87" s="7"/>
      <c r="G87" s="20"/>
      <c r="I87" s="3"/>
    </row>
    <row r="88" spans="1:9" ht="14.25">
      <c r="A88" s="9">
        <v>53</v>
      </c>
      <c r="B88" s="76"/>
      <c r="C88" s="10" t="s">
        <v>178</v>
      </c>
      <c r="D88" s="7" t="s">
        <v>27</v>
      </c>
      <c r="E88" s="15">
        <f>dane!U9</f>
        <v>2</v>
      </c>
      <c r="F88" s="7"/>
      <c r="G88" s="20"/>
      <c r="I88" s="3"/>
    </row>
    <row r="89" spans="1:9" ht="14.25">
      <c r="A89" s="9">
        <v>54</v>
      </c>
      <c r="B89" s="76"/>
      <c r="C89" s="10" t="s">
        <v>179</v>
      </c>
      <c r="D89" s="7" t="s">
        <v>27</v>
      </c>
      <c r="E89" s="15">
        <f>dane!U6</f>
        <v>2</v>
      </c>
      <c r="F89" s="7"/>
      <c r="G89" s="20"/>
      <c r="I89" s="3"/>
    </row>
    <row r="90" spans="1:9" ht="25.5">
      <c r="A90" s="9">
        <v>55</v>
      </c>
      <c r="B90" s="76"/>
      <c r="C90" s="10" t="s">
        <v>99</v>
      </c>
      <c r="D90" s="7" t="s">
        <v>19</v>
      </c>
      <c r="E90" s="15">
        <v>51.6</v>
      </c>
      <c r="F90" s="7"/>
      <c r="G90" s="20"/>
      <c r="I90" s="3"/>
    </row>
    <row r="91" spans="1:9" ht="14.25">
      <c r="A91" s="39"/>
      <c r="B91" s="40" t="s">
        <v>89</v>
      </c>
      <c r="C91" s="60" t="s">
        <v>90</v>
      </c>
      <c r="D91" s="61"/>
      <c r="E91" s="61"/>
      <c r="F91" s="61"/>
      <c r="G91" s="61"/>
      <c r="I91" s="3"/>
    </row>
    <row r="92" spans="1:9" ht="14.25">
      <c r="A92" s="13"/>
      <c r="B92" s="45" t="s">
        <v>91</v>
      </c>
      <c r="C92" s="62" t="s">
        <v>92</v>
      </c>
      <c r="D92" s="63"/>
      <c r="E92" s="63"/>
      <c r="F92" s="63"/>
      <c r="G92" s="63"/>
      <c r="I92" s="3"/>
    </row>
    <row r="93" spans="1:9" ht="38.25">
      <c r="A93" s="9">
        <v>56</v>
      </c>
      <c r="B93" s="8"/>
      <c r="C93" s="10" t="s">
        <v>100</v>
      </c>
      <c r="D93" s="7" t="s">
        <v>19</v>
      </c>
      <c r="E93" s="11">
        <f>dane!M2</f>
        <v>1482.5</v>
      </c>
      <c r="F93" s="7"/>
      <c r="G93" s="18"/>
      <c r="I93" s="3"/>
    </row>
    <row r="94" spans="1:9" ht="38.25">
      <c r="A94" s="9">
        <v>57</v>
      </c>
      <c r="B94" s="8"/>
      <c r="C94" s="10" t="s">
        <v>101</v>
      </c>
      <c r="D94" s="7" t="s">
        <v>19</v>
      </c>
      <c r="E94" s="11">
        <f>dane!M3</f>
        <v>320.3</v>
      </c>
      <c r="F94" s="7"/>
      <c r="G94" s="18"/>
      <c r="I94" s="3"/>
    </row>
    <row r="95" spans="1:9" ht="14.25">
      <c r="A95" s="13"/>
      <c r="B95" s="45" t="s">
        <v>93</v>
      </c>
      <c r="C95" s="62" t="s">
        <v>94</v>
      </c>
      <c r="D95" s="63"/>
      <c r="E95" s="63"/>
      <c r="F95" s="63"/>
      <c r="G95" s="63"/>
      <c r="I95" s="3"/>
    </row>
    <row r="96" spans="1:9" ht="38.25">
      <c r="A96" s="9">
        <v>58</v>
      </c>
      <c r="B96" s="8"/>
      <c r="C96" s="10" t="s">
        <v>102</v>
      </c>
      <c r="D96" s="7" t="s">
        <v>19</v>
      </c>
      <c r="E96" s="15">
        <v>994.5</v>
      </c>
      <c r="F96" s="7"/>
      <c r="G96" s="20"/>
      <c r="I96" s="3"/>
    </row>
    <row r="97" spans="1:9" ht="14.25">
      <c r="A97" s="12"/>
      <c r="B97" s="45" t="s">
        <v>107</v>
      </c>
      <c r="C97" s="70" t="s">
        <v>108</v>
      </c>
      <c r="D97" s="71"/>
      <c r="E97" s="71"/>
      <c r="F97" s="71"/>
      <c r="G97" s="72"/>
      <c r="I97" s="3"/>
    </row>
    <row r="98" spans="1:9" ht="55.5" customHeight="1">
      <c r="A98" s="9">
        <v>59</v>
      </c>
      <c r="B98" s="8"/>
      <c r="C98" s="10" t="s">
        <v>181</v>
      </c>
      <c r="D98" s="7" t="s">
        <v>19</v>
      </c>
      <c r="E98" s="11">
        <f>dane!M5</f>
        <v>1600.8999999999999</v>
      </c>
      <c r="F98" s="7"/>
      <c r="G98" s="18"/>
      <c r="I98" s="3"/>
    </row>
    <row r="99" spans="1:9" ht="30" customHeight="1">
      <c r="A99" s="9">
        <v>60</v>
      </c>
      <c r="B99" s="48" t="s">
        <v>188</v>
      </c>
      <c r="C99" s="51" t="s">
        <v>210</v>
      </c>
      <c r="D99" s="7" t="s">
        <v>27</v>
      </c>
      <c r="E99" s="11">
        <v>6</v>
      </c>
      <c r="F99" s="7"/>
      <c r="G99" s="18"/>
      <c r="I99" s="3"/>
    </row>
    <row r="100" spans="1:9" ht="27.75" customHeight="1">
      <c r="A100" s="9">
        <v>61</v>
      </c>
      <c r="B100" s="49" t="s">
        <v>190</v>
      </c>
      <c r="C100" s="50" t="s">
        <v>191</v>
      </c>
      <c r="D100" s="7" t="s">
        <v>27</v>
      </c>
      <c r="E100" s="11">
        <v>3</v>
      </c>
      <c r="F100" s="7"/>
      <c r="G100" s="18"/>
      <c r="I100" s="3"/>
    </row>
    <row r="101" spans="1:9" ht="30" customHeight="1">
      <c r="A101" s="9">
        <v>62</v>
      </c>
      <c r="B101" s="49" t="s">
        <v>194</v>
      </c>
      <c r="C101" s="50" t="s">
        <v>193</v>
      </c>
      <c r="D101" s="7" t="s">
        <v>19</v>
      </c>
      <c r="E101" s="11">
        <v>15</v>
      </c>
      <c r="F101" s="7"/>
      <c r="G101" s="18"/>
      <c r="I101" s="3"/>
    </row>
    <row r="102" spans="1:9" ht="29.25" customHeight="1">
      <c r="A102" s="9">
        <v>63</v>
      </c>
      <c r="B102" s="49" t="s">
        <v>189</v>
      </c>
      <c r="C102" s="50" t="s">
        <v>192</v>
      </c>
      <c r="D102" s="7" t="s">
        <v>19</v>
      </c>
      <c r="E102" s="11">
        <v>111.36</v>
      </c>
      <c r="F102" s="7"/>
      <c r="G102" s="18"/>
      <c r="I102" s="3"/>
    </row>
    <row r="103" spans="1:7" ht="13.5" customHeight="1">
      <c r="A103" s="28"/>
      <c r="B103" s="24" t="s">
        <v>28</v>
      </c>
      <c r="C103" s="73" t="s">
        <v>29</v>
      </c>
      <c r="D103" s="74"/>
      <c r="E103" s="74"/>
      <c r="F103" s="74"/>
      <c r="G103" s="74"/>
    </row>
    <row r="104" spans="1:7" ht="14.25">
      <c r="A104" s="13"/>
      <c r="B104" s="75" t="s">
        <v>30</v>
      </c>
      <c r="C104" s="62" t="s">
        <v>31</v>
      </c>
      <c r="D104" s="63"/>
      <c r="E104" s="63"/>
      <c r="F104" s="63"/>
      <c r="G104" s="63"/>
    </row>
    <row r="105" spans="1:7" ht="15.75">
      <c r="A105" s="9">
        <v>64</v>
      </c>
      <c r="B105" s="76"/>
      <c r="C105" s="10" t="s">
        <v>182</v>
      </c>
      <c r="D105" s="7" t="s">
        <v>23</v>
      </c>
      <c r="E105" s="11">
        <f>dane!C21</f>
        <v>3060</v>
      </c>
      <c r="F105" s="7"/>
      <c r="G105" s="18"/>
    </row>
    <row r="106" spans="1:7" ht="25.5">
      <c r="A106" s="9">
        <v>65</v>
      </c>
      <c r="B106" s="77"/>
      <c r="C106" s="10" t="s">
        <v>95</v>
      </c>
      <c r="D106" s="7" t="s">
        <v>23</v>
      </c>
      <c r="E106" s="11">
        <f>dane!C21</f>
        <v>3060</v>
      </c>
      <c r="F106" s="7"/>
      <c r="G106" s="18"/>
    </row>
    <row r="107" spans="1:7" ht="13.5" customHeight="1">
      <c r="A107" s="39"/>
      <c r="B107" s="40" t="s">
        <v>183</v>
      </c>
      <c r="C107" s="60" t="s">
        <v>184</v>
      </c>
      <c r="D107" s="61"/>
      <c r="E107" s="61"/>
      <c r="F107" s="61"/>
      <c r="G107" s="61"/>
    </row>
    <row r="108" spans="1:7" ht="13.5" customHeight="1">
      <c r="A108" s="13"/>
      <c r="B108" s="45" t="s">
        <v>185</v>
      </c>
      <c r="C108" s="62" t="s">
        <v>186</v>
      </c>
      <c r="D108" s="63"/>
      <c r="E108" s="63"/>
      <c r="F108" s="63"/>
      <c r="G108" s="63"/>
    </row>
    <row r="109" spans="1:7" ht="76.5">
      <c r="A109" s="9">
        <v>66</v>
      </c>
      <c r="B109" s="8"/>
      <c r="C109" s="10" t="s">
        <v>211</v>
      </c>
      <c r="D109" s="7" t="s">
        <v>19</v>
      </c>
      <c r="E109" s="11">
        <v>126.6</v>
      </c>
      <c r="F109" s="7"/>
      <c r="G109" s="18"/>
    </row>
    <row r="110" spans="1:7" ht="38.25">
      <c r="A110" s="9">
        <v>67</v>
      </c>
      <c r="B110" s="56"/>
      <c r="C110" s="52" t="s">
        <v>212</v>
      </c>
      <c r="D110" s="7" t="s">
        <v>19</v>
      </c>
      <c r="E110" s="11">
        <v>275</v>
      </c>
      <c r="F110" s="7"/>
      <c r="G110" s="18"/>
    </row>
    <row r="111" spans="1:7" ht="25.5">
      <c r="A111" s="9">
        <v>68</v>
      </c>
      <c r="B111" s="56"/>
      <c r="C111" s="52" t="s">
        <v>213</v>
      </c>
      <c r="D111" s="7" t="s">
        <v>27</v>
      </c>
      <c r="E111" s="11">
        <v>2</v>
      </c>
      <c r="F111" s="7"/>
      <c r="G111" s="18"/>
    </row>
    <row r="113" spans="1:7" ht="13.5" customHeight="1">
      <c r="A113" s="64" t="s">
        <v>38</v>
      </c>
      <c r="B113" s="65"/>
      <c r="C113" s="65"/>
      <c r="D113" s="65"/>
      <c r="E113" s="66"/>
      <c r="F113" s="67"/>
      <c r="G113" s="67"/>
    </row>
    <row r="114" spans="1:7" ht="13.5" customHeight="1">
      <c r="A114" s="64" t="s">
        <v>39</v>
      </c>
      <c r="B114" s="65"/>
      <c r="C114" s="65"/>
      <c r="D114" s="65"/>
      <c r="E114" s="66"/>
      <c r="F114" s="68"/>
      <c r="G114" s="69"/>
    </row>
    <row r="115" spans="1:7" ht="13.5" customHeight="1">
      <c r="A115" s="59" t="s">
        <v>40</v>
      </c>
      <c r="B115" s="59"/>
      <c r="C115" s="59"/>
      <c r="D115" s="59"/>
      <c r="E115" s="59"/>
      <c r="F115" s="59"/>
      <c r="G115" s="59"/>
    </row>
  </sheetData>
  <sheetProtection/>
  <mergeCells count="72">
    <mergeCell ref="B17:B18"/>
    <mergeCell ref="C17:G17"/>
    <mergeCell ref="A1:G1"/>
    <mergeCell ref="A2:G2"/>
    <mergeCell ref="A3:G3"/>
    <mergeCell ref="A4:A5"/>
    <mergeCell ref="B4:B5"/>
    <mergeCell ref="C4:C5"/>
    <mergeCell ref="D4:E4"/>
    <mergeCell ref="F4:F5"/>
    <mergeCell ref="G4:G5"/>
    <mergeCell ref="C7:G7"/>
    <mergeCell ref="B8:B10"/>
    <mergeCell ref="C8:G8"/>
    <mergeCell ref="B11:B16"/>
    <mergeCell ref="C11:G11"/>
    <mergeCell ref="B41:B42"/>
    <mergeCell ref="C41:G41"/>
    <mergeCell ref="B19:B23"/>
    <mergeCell ref="C19:G19"/>
    <mergeCell ref="C24:G24"/>
    <mergeCell ref="B25:B26"/>
    <mergeCell ref="C25:G25"/>
    <mergeCell ref="C27:G27"/>
    <mergeCell ref="B28:B31"/>
    <mergeCell ref="C28:G28"/>
    <mergeCell ref="C34:G34"/>
    <mergeCell ref="B35:B40"/>
    <mergeCell ref="C35:G35"/>
    <mergeCell ref="B43:B45"/>
    <mergeCell ref="C43:G43"/>
    <mergeCell ref="B46:B47"/>
    <mergeCell ref="C46:G46"/>
    <mergeCell ref="B49:B50"/>
    <mergeCell ref="C49:G49"/>
    <mergeCell ref="C67:G67"/>
    <mergeCell ref="C51:G51"/>
    <mergeCell ref="C52:G52"/>
    <mergeCell ref="B54:B55"/>
    <mergeCell ref="C54:G54"/>
    <mergeCell ref="B56:B58"/>
    <mergeCell ref="C56:G56"/>
    <mergeCell ref="B59:B60"/>
    <mergeCell ref="C59:G59"/>
    <mergeCell ref="C61:G61"/>
    <mergeCell ref="B65:B66"/>
    <mergeCell ref="C65:G65"/>
    <mergeCell ref="C91:G91"/>
    <mergeCell ref="B68:B69"/>
    <mergeCell ref="C68:G68"/>
    <mergeCell ref="B70:B71"/>
    <mergeCell ref="C70:G70"/>
    <mergeCell ref="B72:B73"/>
    <mergeCell ref="C72:G72"/>
    <mergeCell ref="C74:G74"/>
    <mergeCell ref="B75:B76"/>
    <mergeCell ref="C75:G75"/>
    <mergeCell ref="B78:B90"/>
    <mergeCell ref="C78:G78"/>
    <mergeCell ref="C92:G92"/>
    <mergeCell ref="C95:G95"/>
    <mergeCell ref="C97:G97"/>
    <mergeCell ref="C103:G103"/>
    <mergeCell ref="B104:B106"/>
    <mergeCell ref="C104:G104"/>
    <mergeCell ref="A115:G115"/>
    <mergeCell ref="C107:G107"/>
    <mergeCell ref="C108:G108"/>
    <mergeCell ref="A113:E113"/>
    <mergeCell ref="F113:G113"/>
    <mergeCell ref="A114:E114"/>
    <mergeCell ref="F114:G114"/>
  </mergeCells>
  <printOptions horizontalCentered="1"/>
  <pageMargins left="0.15151515151515152" right="0.15151515151515152" top="0.6534090909090909" bottom="0.5905511811023623" header="0.1968503937007874" footer="0.1968503937007874"/>
  <pageSetup horizontalDpi="600" verticalDpi="600" orientation="portrait" paperSize="9" r:id="rId1"/>
  <headerFooter>
    <oddHeader>&amp;C&amp;"Czcionka tekstu podstawowego,Pogrubiony"KOSZTORYS OFERTOWY
&amp;"Czcionka tekstu podstawowego,Kursywa"DP 1309G km 10+690 - 11+870 oraz DP 1312G km 4+470 - 4+740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CAD4M</dc:creator>
  <cp:keywords/>
  <dc:description/>
  <cp:lastModifiedBy>Start</cp:lastModifiedBy>
  <cp:lastPrinted>2019-06-26T08:32:08Z</cp:lastPrinted>
  <dcterms:created xsi:type="dcterms:W3CDTF">2014-02-14T09:47:29Z</dcterms:created>
  <dcterms:modified xsi:type="dcterms:W3CDTF">2021-05-26T08:00:47Z</dcterms:modified>
  <cp:category/>
  <cp:version/>
  <cp:contentType/>
  <cp:contentStatus/>
</cp:coreProperties>
</file>