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Kosztorys" sheetId="1" r:id="rId1"/>
    <sheet name="Strona tytułowa" sheetId="2" state="hidden" r:id="rId2"/>
    <sheet name="Przedmiar" sheetId="3" state="hidden" r:id="rId3"/>
    <sheet name="Tabela elementów scalonych" sheetId="4" state="hidden" r:id="rId4"/>
    <sheet name="Ogólna charakterystyka" sheetId="5" state="hidden" r:id="rId5"/>
  </sheets>
  <definedNames/>
  <calcPr fullCalcOnLoad="1"/>
</workbook>
</file>

<file path=xl/sharedStrings.xml><?xml version="1.0" encoding="utf-8"?>
<sst xmlns="http://schemas.openxmlformats.org/spreadsheetml/2006/main" count="576" uniqueCount="352">
  <si>
    <r>
      <rPr>
        <b/>
        <sz val="16"/>
        <rFont val="Arial"/>
        <family val="2"/>
      </rPr>
      <t>Nr</t>
    </r>
  </si>
  <si>
    <r>
      <rPr>
        <b/>
        <sz val="16"/>
        <rFont val="Arial"/>
        <family val="2"/>
      </rPr>
      <t>Podstawa ceny</t>
    </r>
    <r>
      <rPr>
        <b/>
        <sz val="16"/>
        <rFont val="Times New Roman"/>
        <family val="1"/>
      </rPr>
      <t xml:space="preserve"> </t>
    </r>
    <r>
      <rPr>
        <b/>
        <sz val="16"/>
        <rFont val="Arial"/>
        <family val="2"/>
      </rPr>
      <t>jednostkowej</t>
    </r>
  </si>
  <si>
    <r>
      <rPr>
        <b/>
        <sz val="16"/>
        <rFont val="Arial"/>
        <family val="2"/>
      </rPr>
      <t>Opis robót, wyliczenie ilości robót</t>
    </r>
  </si>
  <si>
    <r>
      <rPr>
        <b/>
        <sz val="16"/>
        <rFont val="Arial"/>
        <family val="2"/>
      </rPr>
      <t>J.m.</t>
    </r>
  </si>
  <si>
    <r>
      <rPr>
        <b/>
        <sz val="16"/>
        <rFont val="Arial"/>
        <family val="2"/>
      </rPr>
      <t>Ilość</t>
    </r>
  </si>
  <si>
    <r>
      <rPr>
        <b/>
        <sz val="16"/>
        <rFont val="Arial"/>
        <family val="2"/>
      </rPr>
      <t>Krot.</t>
    </r>
  </si>
  <si>
    <r>
      <rPr>
        <b/>
        <sz val="16"/>
        <rFont val="Arial"/>
        <family val="2"/>
      </rPr>
      <t>Cena</t>
    </r>
    <r>
      <rPr>
        <b/>
        <sz val="16"/>
        <rFont val="Times New Roman"/>
        <family val="1"/>
      </rPr>
      <t xml:space="preserve"> </t>
    </r>
    <r>
      <rPr>
        <b/>
        <sz val="16"/>
        <rFont val="Arial"/>
        <family val="2"/>
      </rPr>
      <t>jednost.</t>
    </r>
  </si>
  <si>
    <r>
      <rPr>
        <b/>
        <sz val="16"/>
        <rFont val="Arial"/>
        <family val="2"/>
      </rPr>
      <t>Wartość</t>
    </r>
  </si>
  <si>
    <r>
      <rPr>
        <sz val="16"/>
        <rFont val="Arial"/>
        <family val="2"/>
      </rPr>
      <t>Element</t>
    </r>
  </si>
  <si>
    <r>
      <rPr>
        <b/>
        <sz val="16"/>
        <rFont val="Arial"/>
        <family val="2"/>
      </rPr>
      <t>Kody CPV: 45111200-0  Roboty w zakresie przygotowania terenu</t>
    </r>
    <r>
      <rPr>
        <b/>
        <sz val="16"/>
        <rFont val="Times New Roman"/>
        <family val="1"/>
      </rPr>
      <t xml:space="preserve"> </t>
    </r>
    <r>
      <rPr>
        <b/>
        <sz val="16"/>
        <rFont val="Arial"/>
        <family val="2"/>
      </rPr>
      <t xml:space="preserve">pod budowę i roboty ziemne
</t>
    </r>
    <r>
      <rPr>
        <b/>
        <sz val="16"/>
        <rFont val="Arial"/>
        <family val="2"/>
      </rPr>
      <t>45111300-1  Roboty rozbiórkowe</t>
    </r>
    <r>
      <rPr>
        <b/>
        <sz val="16"/>
        <rFont val="Times New Roman"/>
        <family val="1"/>
      </rPr>
      <t xml:space="preserve"> </t>
    </r>
    <r>
      <rPr>
        <b/>
        <sz val="16"/>
        <rFont val="Arial"/>
        <family val="2"/>
      </rPr>
      <t xml:space="preserve">Nr STWiOR: D-01.00.00
</t>
    </r>
    <r>
      <rPr>
        <b/>
        <sz val="16"/>
        <rFont val="Arial"/>
        <family val="2"/>
      </rPr>
      <t>Roboty przygotowawcze i rozbiórkowe</t>
    </r>
  </si>
  <si>
    <r>
      <rPr>
        <sz val="16"/>
        <rFont val="Arial"/>
        <family val="2"/>
      </rPr>
      <t>KNRW 201/113/</t>
    </r>
    <r>
      <rPr>
        <sz val="16"/>
        <rFont val="Times New Roman"/>
        <family val="1"/>
      </rPr>
      <t xml:space="preserve"> </t>
    </r>
    <r>
      <rPr>
        <sz val="16"/>
        <rFont val="Arial"/>
        <family val="2"/>
      </rPr>
      <t>4</t>
    </r>
  </si>
  <si>
    <r>
      <rPr>
        <sz val="16"/>
        <rFont val="Arial"/>
        <family val="2"/>
      </rPr>
      <t xml:space="preserve">Nr STWiOR: D-01.01.00
</t>
    </r>
    <r>
      <rPr>
        <sz val="16"/>
        <rFont val="Arial"/>
        <family val="2"/>
      </rPr>
      <t>Roboty pomiarowe przy liniowych robotach ziemnych, trasa dróg w</t>
    </r>
    <r>
      <rPr>
        <sz val="16"/>
        <rFont val="Times New Roman"/>
        <family val="1"/>
      </rPr>
      <t xml:space="preserve"> </t>
    </r>
    <r>
      <rPr>
        <sz val="16"/>
        <rFont val="Arial"/>
        <family val="2"/>
      </rPr>
      <t>terenie pagórkowatym</t>
    </r>
  </si>
  <si>
    <r>
      <rPr>
        <sz val="16"/>
        <rFont val="Arial"/>
        <family val="2"/>
      </rPr>
      <t>km</t>
    </r>
  </si>
  <si>
    <r>
      <rPr>
        <b/>
        <sz val="16"/>
        <rFont val="Arial"/>
        <family val="2"/>
      </rPr>
      <t>Kody CPV: 45111291-4  Roboty w zakresie zagospodarowania</t>
    </r>
    <r>
      <rPr>
        <b/>
        <sz val="16"/>
        <rFont val="Times New Roman"/>
        <family val="1"/>
      </rPr>
      <t xml:space="preserve"> </t>
    </r>
    <r>
      <rPr>
        <b/>
        <sz val="16"/>
        <rFont val="Arial"/>
        <family val="2"/>
      </rPr>
      <t xml:space="preserve">terenu
</t>
    </r>
    <r>
      <rPr>
        <b/>
        <sz val="16"/>
        <rFont val="Arial"/>
        <family val="2"/>
      </rPr>
      <t xml:space="preserve">Nr STWiOR: D-02.00.00
</t>
    </r>
    <r>
      <rPr>
        <b/>
        <sz val="16"/>
        <rFont val="Arial"/>
        <family val="2"/>
      </rPr>
      <t>Roboty ziemne</t>
    </r>
  </si>
  <si>
    <r>
      <rPr>
        <sz val="16"/>
        <rFont val="Arial"/>
        <family val="2"/>
      </rPr>
      <t>m</t>
    </r>
  </si>
  <si>
    <r>
      <rPr>
        <sz val="16"/>
        <rFont val="Arial"/>
        <family val="2"/>
      </rPr>
      <t>m3</t>
    </r>
  </si>
  <si>
    <r>
      <rPr>
        <sz val="16"/>
        <rFont val="Arial"/>
        <family val="2"/>
      </rPr>
      <t>KNR 201/216/2</t>
    </r>
  </si>
  <si>
    <r>
      <rPr>
        <sz val="16"/>
        <rFont val="Arial"/>
        <family val="2"/>
      </rPr>
      <t xml:space="preserve">Nr STWiOR: D-02.01.00
</t>
    </r>
    <r>
      <rPr>
        <sz val="16"/>
        <rFont val="Arial"/>
        <family val="2"/>
      </rPr>
      <t>Wykopy oraz przekopy wykonywane koparkami przedsiębiernymi na</t>
    </r>
    <r>
      <rPr>
        <sz val="16"/>
        <rFont val="Times New Roman"/>
        <family val="1"/>
      </rPr>
      <t xml:space="preserve"> </t>
    </r>
    <r>
      <rPr>
        <sz val="16"/>
        <rFont val="Arial"/>
        <family val="2"/>
      </rPr>
      <t>odkład, koparka 0,60˙m3, grunt kategorii III</t>
    </r>
  </si>
  <si>
    <r>
      <rPr>
        <sz val="16"/>
        <rFont val="Arial"/>
        <family val="2"/>
      </rPr>
      <t>KNR 401/108/6</t>
    </r>
  </si>
  <si>
    <r>
      <rPr>
        <sz val="16"/>
        <rFont val="Arial"/>
        <family val="2"/>
      </rPr>
      <t>KNR 401/108/8</t>
    </r>
  </si>
  <si>
    <r>
      <rPr>
        <sz val="16"/>
        <rFont val="Arial"/>
        <family val="2"/>
      </rPr>
      <t>KNR 231/103/1</t>
    </r>
  </si>
  <si>
    <r>
      <rPr>
        <sz val="16"/>
        <rFont val="Arial"/>
        <family val="2"/>
      </rPr>
      <t xml:space="preserve">Nr STWiOR: D-04.01.00
</t>
    </r>
    <r>
      <rPr>
        <sz val="16"/>
        <rFont val="Arial"/>
        <family val="2"/>
      </rPr>
      <t>Profilowanie i zagęszczanie podłoża pod warstwy konstrukcyjne</t>
    </r>
    <r>
      <rPr>
        <sz val="16"/>
        <rFont val="Times New Roman"/>
        <family val="1"/>
      </rPr>
      <t xml:space="preserve"> </t>
    </r>
    <r>
      <rPr>
        <sz val="16"/>
        <rFont val="Arial"/>
        <family val="2"/>
      </rPr>
      <t>nawierzchni, ręcznie, grunt kategorii I-II</t>
    </r>
  </si>
  <si>
    <r>
      <rPr>
        <sz val="16"/>
        <rFont val="Arial"/>
        <family val="2"/>
      </rPr>
      <t>m2</t>
    </r>
  </si>
  <si>
    <r>
      <rPr>
        <sz val="16"/>
        <rFont val="Arial"/>
        <family val="2"/>
      </rPr>
      <t>KNR 231/1403/</t>
    </r>
    <r>
      <rPr>
        <sz val="16"/>
        <rFont val="Times New Roman"/>
        <family val="1"/>
      </rPr>
      <t xml:space="preserve"> </t>
    </r>
    <r>
      <rPr>
        <sz val="16"/>
        <rFont val="Arial"/>
        <family val="2"/>
      </rPr>
      <t>6</t>
    </r>
  </si>
  <si>
    <r>
      <rPr>
        <sz val="16"/>
        <rFont val="Arial"/>
        <family val="2"/>
      </rPr>
      <t>szt</t>
    </r>
  </si>
  <si>
    <r>
      <rPr>
        <sz val="16"/>
        <rFont val="Arial"/>
        <family val="2"/>
      </rPr>
      <t>KNNR 6/113/2</t>
    </r>
  </si>
  <si>
    <r>
      <rPr>
        <sz val="16"/>
        <rFont val="Arial"/>
        <family val="2"/>
      </rPr>
      <t>KNNR 6/111/2</t>
    </r>
    <r>
      <rPr>
        <sz val="16"/>
        <rFont val="Times New Roman"/>
        <family val="1"/>
      </rPr>
      <t xml:space="preserve"> </t>
    </r>
    <r>
      <rPr>
        <sz val="16"/>
        <rFont val="Arial"/>
        <family val="2"/>
      </rPr>
      <t>(1)</t>
    </r>
  </si>
  <si>
    <r>
      <rPr>
        <sz val="16"/>
        <rFont val="Arial"/>
        <family val="2"/>
      </rPr>
      <t>KNNR 6/113/1</t>
    </r>
  </si>
  <si>
    <r>
      <rPr>
        <sz val="16"/>
        <rFont val="Arial"/>
        <family val="2"/>
      </rPr>
      <t>KNNR 6/111/1</t>
    </r>
    <r>
      <rPr>
        <sz val="16"/>
        <rFont val="Times New Roman"/>
        <family val="1"/>
      </rPr>
      <t xml:space="preserve"> </t>
    </r>
    <r>
      <rPr>
        <sz val="16"/>
        <rFont val="Arial"/>
        <family val="2"/>
      </rPr>
      <t>(1)</t>
    </r>
  </si>
  <si>
    <r>
      <rPr>
        <sz val="16"/>
        <rFont val="Arial"/>
        <family val="2"/>
      </rPr>
      <t xml:space="preserve">Nr STWiOR: D-05.03.26A
</t>
    </r>
    <r>
      <rPr>
        <sz val="16"/>
        <rFont val="Arial"/>
        <family val="2"/>
      </rPr>
      <t>Wzmacnianie geosyntetykiem, sposobem mechanicznym.</t>
    </r>
  </si>
  <si>
    <r>
      <rPr>
        <sz val="16"/>
        <rFont val="Arial"/>
        <family val="2"/>
      </rPr>
      <t>KSNR 6/403/3</t>
    </r>
  </si>
  <si>
    <r>
      <rPr>
        <sz val="16"/>
        <rFont val="Arial"/>
        <family val="2"/>
      </rPr>
      <t xml:space="preserve">Nr STWiOR: D-08.01.00
</t>
    </r>
    <r>
      <rPr>
        <sz val="16"/>
        <rFont val="Arial"/>
        <family val="2"/>
      </rPr>
      <t>Opornik wraz z wykonaniem ław, betonowe wystające 12x25˙cm,</t>
    </r>
    <r>
      <rPr>
        <sz val="16"/>
        <rFont val="Times New Roman"/>
        <family val="1"/>
      </rPr>
      <t xml:space="preserve"> </t>
    </r>
    <r>
      <rPr>
        <sz val="16"/>
        <rFont val="Arial"/>
        <family val="2"/>
      </rPr>
      <t>ława betonowa, podsypka cementowo-piaskowa</t>
    </r>
  </si>
  <si>
    <r>
      <rPr>
        <sz val="16"/>
        <rFont val="Arial"/>
        <family val="2"/>
      </rPr>
      <t>KNNR 6/403/3</t>
    </r>
  </si>
  <si>
    <r>
      <rPr>
        <sz val="16"/>
        <rFont val="Arial"/>
        <family val="2"/>
      </rPr>
      <t xml:space="preserve">Nr STWiOR: D-08.01.00
</t>
    </r>
    <r>
      <rPr>
        <sz val="16"/>
        <rFont val="Arial"/>
        <family val="2"/>
      </rPr>
      <t>Krawężniki najazdowe wraz z wykonaniem ław, betonowe 15x22˙cm,</t>
    </r>
    <r>
      <rPr>
        <sz val="16"/>
        <rFont val="Times New Roman"/>
        <family val="1"/>
      </rPr>
      <t xml:space="preserve"> </t>
    </r>
    <r>
      <rPr>
        <sz val="16"/>
        <rFont val="Arial"/>
        <family val="2"/>
      </rPr>
      <t>ława betonowa, podsypka cementowo-piaskowa</t>
    </r>
  </si>
  <si>
    <r>
      <rPr>
        <sz val="16"/>
        <rFont val="Arial"/>
        <family val="2"/>
      </rPr>
      <t xml:space="preserve">Nr STWiOR: D-08.01.00
</t>
    </r>
    <r>
      <rPr>
        <sz val="16"/>
        <rFont val="Arial"/>
        <family val="2"/>
      </rPr>
      <t>Krawężniki wraz z wykonaniem ław, betonowe wystające 15x30˙cm,</t>
    </r>
    <r>
      <rPr>
        <sz val="16"/>
        <rFont val="Times New Roman"/>
        <family val="1"/>
      </rPr>
      <t xml:space="preserve"> </t>
    </r>
    <r>
      <rPr>
        <sz val="16"/>
        <rFont val="Arial"/>
        <family val="2"/>
      </rPr>
      <t>ława betonowa, podsypka cementowo-piaskowa</t>
    </r>
  </si>
  <si>
    <r>
      <rPr>
        <sz val="16"/>
        <rFont val="Arial"/>
        <family val="2"/>
      </rPr>
      <t>KNNR 6/404/5</t>
    </r>
  </si>
  <si>
    <r>
      <rPr>
        <sz val="16"/>
        <rFont val="Arial"/>
        <family val="2"/>
      </rPr>
      <t xml:space="preserve">Nr STWiOR: D-08.03.01
</t>
    </r>
    <r>
      <rPr>
        <sz val="16"/>
        <rFont val="Arial"/>
        <family val="2"/>
      </rPr>
      <t>Obrzeża betonowe, 30x8˙cm, podsypka cementowo-piaskowa,</t>
    </r>
    <r>
      <rPr>
        <sz val="16"/>
        <rFont val="Times New Roman"/>
        <family val="1"/>
      </rPr>
      <t xml:space="preserve"> </t>
    </r>
    <r>
      <rPr>
        <sz val="16"/>
        <rFont val="Arial"/>
        <family val="2"/>
      </rPr>
      <t>wypełnienie spoin zaprawą cementową</t>
    </r>
  </si>
  <si>
    <r>
      <rPr>
        <sz val="16"/>
        <rFont val="Arial"/>
        <family val="2"/>
      </rPr>
      <t>KNKRB 6/605/4</t>
    </r>
  </si>
  <si>
    <r>
      <rPr>
        <sz val="16"/>
        <rFont val="Arial"/>
        <family val="2"/>
      </rPr>
      <t xml:space="preserve">Nr STWiOR: D-08.01.00
</t>
    </r>
    <r>
      <rPr>
        <sz val="16"/>
        <rFont val="Arial"/>
        <family val="2"/>
      </rPr>
      <t>Ściek korytkowy i podchodnikowy na podsypce cementowo - piask.,</t>
    </r>
    <r>
      <rPr>
        <sz val="16"/>
        <rFont val="Times New Roman"/>
        <family val="1"/>
      </rPr>
      <t xml:space="preserve"> </t>
    </r>
    <r>
      <rPr>
        <sz val="16"/>
        <rFont val="Arial"/>
        <family val="2"/>
      </rPr>
      <t>b 50 cm</t>
    </r>
  </si>
  <si>
    <r>
      <rPr>
        <sz val="16"/>
        <rFont val="Arial"/>
        <family val="2"/>
      </rPr>
      <t>KNNRS 1/406/2</t>
    </r>
    <r>
      <rPr>
        <sz val="16"/>
        <rFont val="Times New Roman"/>
        <family val="1"/>
      </rPr>
      <t xml:space="preserve"> </t>
    </r>
    <r>
      <rPr>
        <sz val="16"/>
        <rFont val="Arial"/>
        <family val="2"/>
      </rPr>
      <t>(1)</t>
    </r>
  </si>
  <si>
    <r>
      <rPr>
        <sz val="16"/>
        <rFont val="Arial"/>
        <family val="2"/>
      </rPr>
      <t xml:space="preserve">Nr STWiOR: D-08.05.01
</t>
    </r>
    <r>
      <rPr>
        <sz val="16"/>
        <rFont val="Arial"/>
        <family val="2"/>
      </rPr>
      <t>Ułożenie ścieków drogowych, ściek prefabrykowany korytkowy lub</t>
    </r>
    <r>
      <rPr>
        <sz val="16"/>
        <rFont val="Times New Roman"/>
        <family val="1"/>
      </rPr>
      <t xml:space="preserve"> </t>
    </r>
    <r>
      <rPr>
        <sz val="16"/>
        <rFont val="Arial"/>
        <family val="2"/>
      </rPr>
      <t>trójkątny na podbudowie</t>
    </r>
  </si>
  <si>
    <r>
      <rPr>
        <sz val="16"/>
        <rFont val="Arial"/>
        <family val="2"/>
      </rPr>
      <t>KNNR 1/514/1</t>
    </r>
  </si>
  <si>
    <r>
      <rPr>
        <sz val="16"/>
        <rFont val="Arial"/>
        <family val="2"/>
      </rPr>
      <t xml:space="preserve">Nr STWiOR: D–06.01.00
</t>
    </r>
    <r>
      <rPr>
        <sz val="16"/>
        <rFont val="Arial"/>
        <family val="2"/>
      </rPr>
      <t>Umocnienie skarp i dna kanałów płytami prefabrykowanymi</t>
    </r>
  </si>
  <si>
    <r>
      <rPr>
        <sz val="16"/>
        <rFont val="Arial"/>
        <family val="2"/>
      </rPr>
      <t>KNNR 6/309/2</t>
    </r>
    <r>
      <rPr>
        <sz val="16"/>
        <rFont val="Times New Roman"/>
        <family val="1"/>
      </rPr>
      <t xml:space="preserve"> </t>
    </r>
    <r>
      <rPr>
        <sz val="16"/>
        <rFont val="Arial"/>
        <family val="2"/>
      </rPr>
      <t>(2)</t>
    </r>
  </si>
  <si>
    <r>
      <rPr>
        <sz val="16"/>
        <rFont val="Arial"/>
        <family val="2"/>
      </rPr>
      <t>KNNR 6/308/1</t>
    </r>
    <r>
      <rPr>
        <sz val="16"/>
        <rFont val="Times New Roman"/>
        <family val="1"/>
      </rPr>
      <t xml:space="preserve"> </t>
    </r>
    <r>
      <rPr>
        <sz val="16"/>
        <rFont val="Arial"/>
        <family val="2"/>
      </rPr>
      <t>(2)</t>
    </r>
  </si>
  <si>
    <r>
      <rPr>
        <sz val="16"/>
        <rFont val="Arial"/>
        <family val="2"/>
      </rPr>
      <t>KNNR 6/308/3</t>
    </r>
    <r>
      <rPr>
        <sz val="16"/>
        <rFont val="Times New Roman"/>
        <family val="1"/>
      </rPr>
      <t xml:space="preserve"> </t>
    </r>
    <r>
      <rPr>
        <sz val="16"/>
        <rFont val="Arial"/>
        <family val="2"/>
      </rPr>
      <t>(4)</t>
    </r>
  </si>
  <si>
    <r>
      <rPr>
        <sz val="16"/>
        <rFont val="Arial"/>
        <family val="2"/>
      </rPr>
      <t>KNNR 6/502/3</t>
    </r>
    <r>
      <rPr>
        <sz val="16"/>
        <rFont val="Times New Roman"/>
        <family val="1"/>
      </rPr>
      <t xml:space="preserve"> </t>
    </r>
    <r>
      <rPr>
        <sz val="16"/>
        <rFont val="Arial"/>
        <family val="2"/>
      </rPr>
      <t>(2)</t>
    </r>
  </si>
  <si>
    <r>
      <rPr>
        <sz val="16"/>
        <rFont val="Arial"/>
        <family val="2"/>
      </rPr>
      <t>KNNRS 6/802/6</t>
    </r>
  </si>
  <si>
    <r>
      <rPr>
        <sz val="16"/>
        <rFont val="Arial"/>
        <family val="2"/>
      </rPr>
      <t xml:space="preserve">Nr STWiOR: D-01.02.00
</t>
    </r>
    <r>
      <rPr>
        <sz val="16"/>
        <rFont val="Arial"/>
        <family val="2"/>
      </rPr>
      <t>Rozebranie nawierzchni zjazdów, nawierzchnia z kostki, grubość do</t>
    </r>
    <r>
      <rPr>
        <sz val="16"/>
        <rFont val="Times New Roman"/>
        <family val="1"/>
      </rPr>
      <t xml:space="preserve"> </t>
    </r>
    <r>
      <rPr>
        <sz val="16"/>
        <rFont val="Arial"/>
        <family val="2"/>
      </rPr>
      <t>15˙cm, ręcznie (90% do ponownego wbudowania)</t>
    </r>
  </si>
  <si>
    <r>
      <rPr>
        <sz val="16"/>
        <rFont val="Arial"/>
        <family val="2"/>
      </rPr>
      <t>KNNR 6/105/1</t>
    </r>
  </si>
  <si>
    <r>
      <rPr>
        <sz val="16"/>
        <rFont val="Arial"/>
        <family val="2"/>
      </rPr>
      <t xml:space="preserve">Nr STWiOR: D-01.02.00
</t>
    </r>
    <r>
      <rPr>
        <sz val="16"/>
        <rFont val="Arial"/>
        <family val="2"/>
      </rPr>
      <t>Warstwy podsypkowe, podsypka piaskowa, zagęszczanie ręczne, po</t>
    </r>
    <r>
      <rPr>
        <sz val="16"/>
        <rFont val="Times New Roman"/>
        <family val="1"/>
      </rPr>
      <t xml:space="preserve"> </t>
    </r>
    <r>
      <rPr>
        <sz val="16"/>
        <rFont val="Arial"/>
        <family val="2"/>
      </rPr>
      <t>zagęszczeniu 3˙cm (10% nowa)</t>
    </r>
  </si>
  <si>
    <r>
      <rPr>
        <sz val="16"/>
        <rFont val="Arial"/>
        <family val="2"/>
      </rPr>
      <t xml:space="preserve">Nr STWiOR: D-01.02.00
</t>
    </r>
    <r>
      <rPr>
        <sz val="16"/>
        <rFont val="Arial"/>
        <family val="2"/>
      </rPr>
      <t>Warstwy podsypkowe, podsypka piaskowa, zagęszczanie ręczne, po</t>
    </r>
    <r>
      <rPr>
        <sz val="16"/>
        <rFont val="Times New Roman"/>
        <family val="1"/>
      </rPr>
      <t xml:space="preserve"> </t>
    </r>
    <r>
      <rPr>
        <sz val="16"/>
        <rFont val="Arial"/>
        <family val="2"/>
      </rPr>
      <t>zagęszczeniu 3˙cm (układanie 90% ist.)</t>
    </r>
  </si>
  <si>
    <r>
      <rPr>
        <sz val="16"/>
        <rFont val="Arial"/>
        <family val="2"/>
      </rPr>
      <t xml:space="preserve">Nr STWiOR: D-08.01.00
</t>
    </r>
    <r>
      <rPr>
        <sz val="16"/>
        <rFont val="Arial"/>
        <family val="2"/>
      </rPr>
      <t>Krawężniki najazdowe wraz z wykonaniem ław, betonowe 15x22˙cm,</t>
    </r>
    <r>
      <rPr>
        <sz val="16"/>
        <rFont val="Times New Roman"/>
        <family val="1"/>
      </rPr>
      <t xml:space="preserve"> </t>
    </r>
    <r>
      <rPr>
        <sz val="16"/>
        <rFont val="Arial"/>
        <family val="2"/>
      </rPr>
      <t>ława betonowa, podsypka cementowo-piaskowa (regulacja)</t>
    </r>
  </si>
  <si>
    <r>
      <rPr>
        <sz val="16"/>
        <rFont val="Arial"/>
        <family val="2"/>
      </rPr>
      <t xml:space="preserve">Nr STWiOR: D-05.02.00
</t>
    </r>
    <r>
      <rPr>
        <sz val="16"/>
        <rFont val="Arial"/>
        <family val="2"/>
      </rPr>
      <t>Nawierzchnie z kostki brukowej betonowej lub granitowej, grubość</t>
    </r>
    <r>
      <rPr>
        <sz val="16"/>
        <rFont val="Times New Roman"/>
        <family val="1"/>
      </rPr>
      <t xml:space="preserve"> </t>
    </r>
    <r>
      <rPr>
        <sz val="16"/>
        <rFont val="Arial"/>
        <family val="2"/>
      </rPr>
      <t>6-8˙cm, podsypka cementowo-piaskowa z wypełnieniem spoin</t>
    </r>
    <r>
      <rPr>
        <sz val="16"/>
        <rFont val="Times New Roman"/>
        <family val="1"/>
      </rPr>
      <t xml:space="preserve"> </t>
    </r>
    <r>
      <rPr>
        <sz val="16"/>
        <rFont val="Arial"/>
        <family val="2"/>
      </rPr>
      <t>piaskiem, kostka szara (układanie istniejącej kostki betonowej)</t>
    </r>
  </si>
  <si>
    <r>
      <rPr>
        <sz val="16"/>
        <rFont val="Arial"/>
        <family val="2"/>
      </rPr>
      <t>KNNR 6/301/4</t>
    </r>
  </si>
  <si>
    <r>
      <rPr>
        <sz val="16"/>
        <rFont val="Arial"/>
        <family val="2"/>
      </rPr>
      <t xml:space="preserve">Nr STWiOR: D-05.02.00
</t>
    </r>
    <r>
      <rPr>
        <sz val="16"/>
        <rFont val="Arial"/>
        <family val="2"/>
      </rPr>
      <t>Nawierzchnie z kostki betonowej szarej na podsypce</t>
    </r>
    <r>
      <rPr>
        <sz val="16"/>
        <rFont val="Times New Roman"/>
        <family val="1"/>
      </rPr>
      <t xml:space="preserve"> </t>
    </r>
    <r>
      <rPr>
        <sz val="16"/>
        <rFont val="Arial"/>
        <family val="2"/>
      </rPr>
      <t>cementowo-piaskowej, kostka wysokość 8˙cm (10% nowa)</t>
    </r>
  </si>
  <si>
    <r>
      <rPr>
        <b/>
        <sz val="16"/>
        <rFont val="Arial"/>
        <family val="2"/>
      </rPr>
      <t xml:space="preserve">Nr STWiOR: D – 03.00.00
</t>
    </r>
    <r>
      <rPr>
        <b/>
        <sz val="16"/>
        <rFont val="Arial"/>
        <family val="2"/>
      </rPr>
      <t>Montaż tymczasowych ogrodzeń umożliwiających migrację</t>
    </r>
    <r>
      <rPr>
        <b/>
        <sz val="16"/>
        <rFont val="Times New Roman"/>
        <family val="1"/>
      </rPr>
      <t xml:space="preserve"> </t>
    </r>
    <r>
      <rPr>
        <b/>
        <sz val="16"/>
        <rFont val="Arial"/>
        <family val="2"/>
      </rPr>
      <t>zwierząt</t>
    </r>
  </si>
  <si>
    <r>
      <rPr>
        <sz val="16"/>
        <rFont val="Arial"/>
        <family val="2"/>
      </rPr>
      <t xml:space="preserve">Nr STWiOR: D – 09.01.01
</t>
    </r>
    <r>
      <rPr>
        <sz val="16"/>
        <rFont val="Arial"/>
        <family val="2"/>
      </rPr>
      <t>Ogrodzenie z drutów stalowych ocynkowanych o oczkach max.</t>
    </r>
    <r>
      <rPr>
        <sz val="16"/>
        <rFont val="Times New Roman"/>
        <family val="1"/>
      </rPr>
      <t xml:space="preserve"> </t>
    </r>
    <r>
      <rPr>
        <sz val="16"/>
        <rFont val="Arial"/>
        <family val="2"/>
      </rPr>
      <t>0,5x0,5cm, na słupach stalowych, dotawa i montaż</t>
    </r>
  </si>
  <si>
    <r>
      <rPr>
        <b/>
        <sz val="16"/>
        <rFont val="Arial"/>
        <family val="2"/>
      </rPr>
      <t>Kody CPV: 45233150-5  Roboty w zakresie regulacji ruchu</t>
    </r>
    <r>
      <rPr>
        <b/>
        <sz val="16"/>
        <rFont val="Times New Roman"/>
        <family val="1"/>
      </rPr>
      <t xml:space="preserve"> </t>
    </r>
    <r>
      <rPr>
        <b/>
        <sz val="16"/>
        <rFont val="Arial"/>
        <family val="2"/>
      </rPr>
      <t xml:space="preserve">Nr STWiOR: D-07.00.00
</t>
    </r>
    <r>
      <rPr>
        <b/>
        <sz val="16"/>
        <rFont val="Arial"/>
        <family val="2"/>
      </rPr>
      <t>Urządzenia bezpieczeństwa ruchu (stała)</t>
    </r>
  </si>
  <si>
    <r>
      <rPr>
        <sz val="16"/>
        <rFont val="Arial"/>
        <family val="2"/>
      </rPr>
      <t>KNNR 6/702/1</t>
    </r>
    <r>
      <rPr>
        <sz val="16"/>
        <rFont val="Times New Roman"/>
        <family val="1"/>
      </rPr>
      <t xml:space="preserve"> </t>
    </r>
    <r>
      <rPr>
        <sz val="16"/>
        <rFont val="Arial"/>
        <family val="2"/>
      </rPr>
      <t>(1)</t>
    </r>
  </si>
  <si>
    <r>
      <rPr>
        <sz val="16"/>
        <rFont val="Arial"/>
        <family val="2"/>
      </rPr>
      <t xml:space="preserve">Nr STWiOR: D-07.01.00
</t>
    </r>
    <r>
      <rPr>
        <sz val="16"/>
        <rFont val="Arial"/>
        <family val="2"/>
      </rPr>
      <t>Pionowe znaki drogowe, słupki U-1a</t>
    </r>
  </si>
  <si>
    <r>
      <rPr>
        <sz val="16"/>
        <rFont val="Arial"/>
        <family val="2"/>
      </rPr>
      <t xml:space="preserve">Nr STWiOR: D-07.01.00
</t>
    </r>
    <r>
      <rPr>
        <sz val="16"/>
        <rFont val="Arial"/>
        <family val="2"/>
      </rPr>
      <t>Pionowe znaki drogowe, słupek prowadzący U-1b</t>
    </r>
  </si>
  <si>
    <r>
      <rPr>
        <sz val="16"/>
        <rFont val="Arial"/>
        <family val="2"/>
      </rPr>
      <t>KNNR 6/705/8</t>
    </r>
  </si>
  <si>
    <r>
      <rPr>
        <sz val="16"/>
        <rFont val="Arial"/>
        <family val="2"/>
      </rPr>
      <t>KNNR 6/701/3</t>
    </r>
  </si>
  <si>
    <r>
      <rPr>
        <sz val="16"/>
        <rFont val="Arial"/>
        <family val="2"/>
      </rPr>
      <t>KNNR 1/209/6</t>
    </r>
  </si>
  <si>
    <r>
      <rPr>
        <sz val="16"/>
        <rFont val="Arial"/>
        <family val="2"/>
      </rPr>
      <t xml:space="preserve">Nr STWiOR: D–02.00.00.
</t>
    </r>
    <r>
      <rPr>
        <sz val="16"/>
        <rFont val="Arial"/>
        <family val="2"/>
      </rPr>
      <t>Wykopy oraz przekopy wykonywane koparkami przedsiębiernymi na</t>
    </r>
    <r>
      <rPr>
        <sz val="16"/>
        <rFont val="Times New Roman"/>
        <family val="1"/>
      </rPr>
      <t xml:space="preserve"> </t>
    </r>
    <r>
      <rPr>
        <sz val="16"/>
        <rFont val="Arial"/>
        <family val="2"/>
      </rPr>
      <t>odkład, koparka 0,40˙m3, grunt kategorii III</t>
    </r>
  </si>
  <si>
    <r>
      <rPr>
        <sz val="16"/>
        <rFont val="Arial"/>
        <family val="2"/>
      </rPr>
      <t>KNR 401/108/5</t>
    </r>
  </si>
  <si>
    <r>
      <rPr>
        <sz val="16"/>
        <rFont val="Arial"/>
        <family val="2"/>
      </rPr>
      <t>KNNR 1/214/1</t>
    </r>
    <r>
      <rPr>
        <sz val="16"/>
        <rFont val="Times New Roman"/>
        <family val="1"/>
      </rPr>
      <t xml:space="preserve"> </t>
    </r>
    <r>
      <rPr>
        <sz val="16"/>
        <rFont val="Arial"/>
        <family val="2"/>
      </rPr>
      <t>(1)</t>
    </r>
  </si>
  <si>
    <r>
      <rPr>
        <sz val="16"/>
        <rFont val="Arial"/>
        <family val="2"/>
      </rPr>
      <t>KNNR 11/501/5</t>
    </r>
    <r>
      <rPr>
        <sz val="16"/>
        <rFont val="Times New Roman"/>
        <family val="1"/>
      </rPr>
      <t xml:space="preserve"> </t>
    </r>
    <r>
      <rPr>
        <sz val="16"/>
        <rFont val="Arial"/>
        <family val="2"/>
      </rPr>
      <t>(1)</t>
    </r>
  </si>
  <si>
    <r>
      <rPr>
        <sz val="16"/>
        <rFont val="Arial"/>
        <family val="2"/>
      </rPr>
      <t xml:space="preserve">Nr STWiOR: KD– 00.00.00.
</t>
    </r>
    <r>
      <rPr>
        <sz val="16"/>
        <rFont val="Arial"/>
        <family val="2"/>
      </rPr>
      <t>S – 02.00.00 Podłoża i obsypki z kruszyw naturalnych dowiezionych,</t>
    </r>
    <r>
      <rPr>
        <sz val="16"/>
        <rFont val="Times New Roman"/>
        <family val="1"/>
      </rPr>
      <t xml:space="preserve"> </t>
    </r>
    <r>
      <rPr>
        <sz val="16"/>
        <rFont val="Arial"/>
        <family val="2"/>
      </rPr>
      <t>piasek</t>
    </r>
  </si>
  <si>
    <r>
      <rPr>
        <sz val="16"/>
        <rFont val="Arial"/>
        <family val="2"/>
      </rPr>
      <t>KNNR 11/501/3</t>
    </r>
  </si>
  <si>
    <r>
      <rPr>
        <sz val="16"/>
        <rFont val="Arial"/>
        <family val="2"/>
      </rPr>
      <t xml:space="preserve">Nr STWiOR: KD– 00.00.00.
</t>
    </r>
    <r>
      <rPr>
        <sz val="16"/>
        <rFont val="Arial"/>
        <family val="2"/>
      </rPr>
      <t>Podłoża z betonu</t>
    </r>
  </si>
  <si>
    <r>
      <rPr>
        <sz val="16"/>
        <rFont val="Arial"/>
        <family val="2"/>
      </rPr>
      <t xml:space="preserve">KNRW 218/408
</t>
    </r>
    <r>
      <rPr>
        <sz val="16"/>
        <rFont val="Arial"/>
        <family val="2"/>
      </rPr>
      <t>/ 5</t>
    </r>
  </si>
  <si>
    <r>
      <rPr>
        <b/>
        <sz val="23"/>
        <rFont val="Arial"/>
        <family val="2"/>
      </rPr>
      <t>Tabela elementów scalonych</t>
    </r>
  </si>
  <si>
    <r>
      <rPr>
        <sz val="16"/>
        <rFont val="Arial"/>
        <family val="2"/>
      </rPr>
      <t>Roboty przygotowawcze i rozbiórkowe</t>
    </r>
  </si>
  <si>
    <r>
      <rPr>
        <sz val="16"/>
        <rFont val="Arial"/>
        <family val="2"/>
      </rPr>
      <t>Roboty ziemne</t>
    </r>
  </si>
  <si>
    <r>
      <rPr>
        <sz val="16"/>
        <rFont val="Arial"/>
        <family val="2"/>
      </rPr>
      <t>Podbudowy</t>
    </r>
  </si>
  <si>
    <r>
      <rPr>
        <sz val="16"/>
        <rFont val="Arial"/>
        <family val="2"/>
      </rPr>
      <t>Elementy ulic</t>
    </r>
  </si>
  <si>
    <r>
      <rPr>
        <sz val="16"/>
        <rFont val="Arial"/>
        <family val="2"/>
      </rPr>
      <t>Nawierzchnie</t>
    </r>
  </si>
  <si>
    <r>
      <rPr>
        <sz val="16"/>
        <rFont val="Arial"/>
        <family val="2"/>
      </rPr>
      <t>Remont i regulacja zjazdów z kostki</t>
    </r>
  </si>
  <si>
    <r>
      <rPr>
        <sz val="16"/>
        <rFont val="Arial"/>
        <family val="2"/>
      </rPr>
      <t>Montaż tymczasowych ogrodzeń umożliwiających migrację zwierząt</t>
    </r>
  </si>
  <si>
    <r>
      <rPr>
        <sz val="16"/>
        <rFont val="Arial"/>
        <family val="2"/>
      </rPr>
      <t>Urządzenia bezpieczeństwa ruchu (stała)</t>
    </r>
  </si>
  <si>
    <r>
      <rPr>
        <b/>
        <sz val="16"/>
        <rFont val="Arial"/>
        <family val="2"/>
      </rPr>
      <t>Razem wartość kosztorysu netto:</t>
    </r>
  </si>
  <si>
    <r>
      <rPr>
        <sz val="16"/>
        <rFont val="Arial"/>
        <family val="2"/>
      </rPr>
      <t>VAT 23,00%</t>
    </r>
  </si>
  <si>
    <r>
      <rPr>
        <b/>
        <sz val="16"/>
        <rFont val="Arial"/>
        <family val="2"/>
      </rPr>
      <t>Razem wartość kosztorysu brutto:</t>
    </r>
  </si>
  <si>
    <t>1.1</t>
  </si>
  <si>
    <t>2.4</t>
  </si>
  <si>
    <t>2.5</t>
  </si>
  <si>
    <t>4.1</t>
  </si>
  <si>
    <t>4.2</t>
  </si>
  <si>
    <t>4.3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</si>
  <si>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</si>
  <si>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</si>
  <si>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</si>
  <si>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</si>
  <si>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</si>
  <si>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</si>
  <si>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</si>
  <si>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</si>
  <si>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</si>
  <si>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5.8</t>
  </si>
  <si>
    <t>6.1</t>
  </si>
  <si>
    <t>6.2</t>
  </si>
  <si>
    <t>6.3</t>
  </si>
  <si>
    <t>6.4</t>
  </si>
  <si>
    <t>7.1</t>
  </si>
  <si>
    <t>7.2</t>
  </si>
  <si>
    <t>8.1</t>
  </si>
  <si>
    <t>8.2</t>
  </si>
  <si>
    <t>9.2</t>
  </si>
  <si>
    <t>9.3</t>
  </si>
  <si>
    <t>9.6</t>
  </si>
  <si>
    <t>9.7</t>
  </si>
  <si>
    <t>m2</t>
  </si>
  <si>
    <r>
      <rPr>
        <sz val="16"/>
        <rFont val="Arial"/>
        <family val="2"/>
      </rPr>
      <t>Nr STWiOR: D-02.01.00
Wykopy oraz przekopy wykonywane koparkami przedsiębiernymi na</t>
    </r>
    <r>
      <rPr>
        <sz val="16"/>
        <rFont val="Times New Roman"/>
        <family val="1"/>
      </rPr>
      <t xml:space="preserve"> </t>
    </r>
    <r>
      <rPr>
        <sz val="16"/>
        <rFont val="Arial"/>
        <family val="2"/>
      </rPr>
      <t>odkład, koparka 0,60 m3, grunt kategorii III</t>
    </r>
  </si>
  <si>
    <t>Nr STWiOR: D-02.00.00
Wywóz samochodami samowyładowczymi do 1 km, grunt kategorii II</t>
  </si>
  <si>
    <r>
      <rPr>
        <sz val="16"/>
        <rFont val="Arial"/>
        <family val="2"/>
      </rPr>
      <t>Nr STWiOR: D-02.00.00
Wywóz samochodami samowyładowczymi, ziemia, dodatek za każdy</t>
    </r>
    <r>
      <rPr>
        <sz val="16"/>
        <rFont val="Times New Roman"/>
        <family val="1"/>
      </rPr>
      <t xml:space="preserve"> </t>
    </r>
    <r>
      <rPr>
        <sz val="16"/>
        <rFont val="Arial"/>
        <family val="2"/>
      </rPr>
      <t>następny 1 km</t>
    </r>
  </si>
  <si>
    <r>
      <rPr>
        <sz val="16"/>
        <rFont val="Arial"/>
        <family val="2"/>
      </rPr>
      <t>Nr STWiOR: D-06.04.01
Oczyszczanie rowu z namułu, z wyprofilowaniem skarp, grubość</t>
    </r>
    <r>
      <rPr>
        <sz val="16"/>
        <rFont val="Times New Roman"/>
        <family val="1"/>
      </rPr>
      <t xml:space="preserve"> </t>
    </r>
    <r>
      <rPr>
        <sz val="16"/>
        <rFont val="Arial"/>
        <family val="2"/>
      </rPr>
      <t>namułu 30 cm</t>
    </r>
  </si>
  <si>
    <r>
      <rPr>
        <sz val="16"/>
        <rFont val="Arial"/>
        <family val="2"/>
      </rPr>
      <t>Nr STWiOR: D-06.03.00
Podbudowy z kruszyw łamanych, warstwa górna, po zagęszczeniu</t>
    </r>
    <r>
      <rPr>
        <sz val="16"/>
        <rFont val="Times New Roman"/>
        <family val="1"/>
      </rPr>
      <t xml:space="preserve"> 15 </t>
    </r>
    <r>
      <rPr>
        <sz val="16"/>
        <rFont val="Arial"/>
        <family val="2"/>
      </rPr>
      <t>cm (pobocze, zjazdy z kruszywa)</t>
    </r>
  </si>
  <si>
    <r>
      <rPr>
        <sz val="16"/>
        <rFont val="Arial"/>
        <family val="2"/>
      </rPr>
      <t>Nr STWiOR: D-04.04.02
Podbudowy z kruszyw łamanych, warstwa dolna, po zagęszczeniu</t>
    </r>
    <r>
      <rPr>
        <sz val="16"/>
        <rFont val="Times New Roman"/>
        <family val="1"/>
      </rPr>
      <t xml:space="preserve"> </t>
    </r>
    <r>
      <rPr>
        <sz val="16"/>
        <rFont val="Arial"/>
        <family val="2"/>
      </rPr>
      <t>20 cm (poszerzenie)</t>
    </r>
  </si>
  <si>
    <r>
      <rPr>
        <sz val="16"/>
        <rFont val="Arial"/>
        <family val="2"/>
      </rPr>
      <t>Nr STWiOR: D-04.04.02
Podbudowy z kruszyw łamanych, warstwa dolna, po zagęszczeniu</t>
    </r>
    <r>
      <rPr>
        <sz val="16"/>
        <rFont val="Times New Roman"/>
        <family val="1"/>
      </rPr>
      <t xml:space="preserve"> </t>
    </r>
    <r>
      <rPr>
        <sz val="16"/>
        <rFont val="Arial"/>
        <family val="2"/>
      </rPr>
      <t>20 cm         (zatoka, zjazdy bitumiczne)</t>
    </r>
  </si>
  <si>
    <r>
      <rPr>
        <sz val="16"/>
        <rFont val="Arial"/>
        <family val="2"/>
      </rPr>
      <t>Nr STWiOR: D-04.05.01
Podbudowy z gruntu stabilizowanego, cementem 25 kg/m2, warstwa</t>
    </r>
    <r>
      <rPr>
        <sz val="16"/>
        <rFont val="Times New Roman"/>
        <family val="1"/>
      </rPr>
      <t xml:space="preserve"> </t>
    </r>
    <r>
      <rPr>
        <sz val="16"/>
        <rFont val="Arial"/>
        <family val="2"/>
      </rPr>
      <t>po zagęszczeniu 15 cm ( poszerzenie, zatoka, zjazdy bitumiczne)</t>
    </r>
  </si>
  <si>
    <r>
      <rPr>
        <sz val="16"/>
        <rFont val="Arial"/>
        <family val="2"/>
      </rPr>
      <t>Nr STWiOR: D-04.04.02
Podbudowy z kruszyw łamanych, warstwa dolna, po zagęszczeniu</t>
    </r>
    <r>
      <rPr>
        <sz val="16"/>
        <rFont val="Times New Roman"/>
        <family val="1"/>
      </rPr>
      <t xml:space="preserve"> </t>
    </r>
    <r>
      <rPr>
        <sz val="16"/>
        <rFont val="Arial"/>
        <family val="2"/>
      </rPr>
      <t>15 cm (zjazdy, peron)</t>
    </r>
  </si>
  <si>
    <r>
      <rPr>
        <sz val="16"/>
        <rFont val="Arial"/>
        <family val="2"/>
      </rPr>
      <t>Nr STWiOR: D-04.05.01
Podbudowy z gruntu stabilizowanego, cementem 20 kg/m2, warstwa</t>
    </r>
    <r>
      <rPr>
        <sz val="16"/>
        <rFont val="Times New Roman"/>
        <family val="1"/>
      </rPr>
      <t xml:space="preserve"> </t>
    </r>
    <r>
      <rPr>
        <sz val="16"/>
        <rFont val="Arial"/>
        <family val="2"/>
      </rPr>
      <t>po zagęszczeniu 10 cm ( chodniki, zjazdy)</t>
    </r>
  </si>
  <si>
    <t>KSNR 6/1005/07</t>
  </si>
  <si>
    <r>
      <rPr>
        <sz val="16"/>
        <rFont val="Arial"/>
        <family val="2"/>
      </rPr>
      <t>Nr STWiOR: D-05.03.05A
Nawierzchnie z mieszanek mineralno-bitumicznych (warstwa</t>
    </r>
    <r>
      <rPr>
        <sz val="16"/>
        <rFont val="Times New Roman"/>
        <family val="1"/>
      </rPr>
      <t xml:space="preserve"> </t>
    </r>
    <r>
      <rPr>
        <sz val="16"/>
        <rFont val="Arial"/>
        <family val="2"/>
      </rPr>
      <t>ścieralna), mieszanka asfaltowa AC 11 S KR 3-4, grubość po zagęszczeniu 4 cm z dowozem w miejsce wbudowania</t>
    </r>
  </si>
  <si>
    <t>Nr STWiOR: D-05.03.05A
Skropienie nawierzchni emulsją asfaltowa w ilości 0,3 kg/m2</t>
  </si>
  <si>
    <t xml:space="preserve">Nr STWiOR: D-05.03.05A
Mechaniczne oczyszczenie nawierzchni z mieszanek mineralno-bitumicznych </t>
  </si>
  <si>
    <t>t</t>
  </si>
  <si>
    <t>6.5</t>
  </si>
  <si>
    <t>6.6</t>
  </si>
  <si>
    <t>Nr STWiOR: D-05.03.05B
Wyrównanie istniejącej nawierzchni mieszanką mineralno-bitumiczną w ilości 50kg/m2 z dowozem w miejsce wbudowania- AC 11 W KR 3-4</t>
  </si>
  <si>
    <r>
      <rPr>
        <sz val="16"/>
        <rFont val="Arial"/>
        <family val="2"/>
      </rPr>
      <t>Nr STWiOR: D-05.03.05B
Nawierzchnie z mieszanek mineralno-bitumicznych (warstwa</t>
    </r>
    <r>
      <rPr>
        <sz val="16"/>
        <rFont val="Times New Roman"/>
        <family val="1"/>
      </rPr>
      <t xml:space="preserve"> </t>
    </r>
    <r>
      <rPr>
        <sz val="16"/>
        <rFont val="Arial"/>
        <family val="2"/>
      </rPr>
      <t>wyrównawcza), mieszanka asfaltowa, grubość po zagęszczeniu</t>
    </r>
    <r>
      <rPr>
        <sz val="16"/>
        <rFont val="Times New Roman"/>
        <family val="1"/>
      </rPr>
      <t xml:space="preserve"> </t>
    </r>
    <r>
      <rPr>
        <sz val="16"/>
        <rFont val="Arial"/>
        <family val="2"/>
      </rPr>
      <t>6 cm z dowozem w miejsce wbudowania - AC 16 W KR 3-4</t>
    </r>
  </si>
  <si>
    <r>
      <rPr>
        <sz val="16"/>
        <rFont val="Arial"/>
        <family val="2"/>
      </rPr>
      <t>Nr STWiOR: D-05.02.00
Nawierzchnie z kostki brukowej betonowej, grubość 8 cm, podsypka</t>
    </r>
    <r>
      <rPr>
        <sz val="16"/>
        <rFont val="Times New Roman"/>
        <family val="1"/>
      </rPr>
      <t xml:space="preserve"> </t>
    </r>
    <r>
      <rPr>
        <sz val="16"/>
        <rFont val="Arial"/>
        <family val="2"/>
      </rPr>
      <t>cementowo-piaskowa z wypełnieniem spoin piaskiem, kostka</t>
    </r>
    <r>
      <rPr>
        <sz val="16"/>
        <rFont val="Times New Roman"/>
        <family val="1"/>
      </rPr>
      <t xml:space="preserve"> </t>
    </r>
    <r>
      <rPr>
        <sz val="16"/>
        <rFont val="Arial"/>
        <family val="2"/>
      </rPr>
      <t>kolorowa</t>
    </r>
  </si>
  <si>
    <t>KSNR 2u1/W1503/01</t>
  </si>
  <si>
    <t>Nr STWiOR: KD – 01.00.00.
Kanały z rur typu PVC łączone na wcisk, Fi 400 mm, SN 8</t>
  </si>
  <si>
    <t>2.1</t>
  </si>
  <si>
    <t>2.2</t>
  </si>
  <si>
    <t>2.3</t>
  </si>
  <si>
    <r>
      <rPr>
        <b/>
        <sz val="16"/>
        <rFont val="Arial"/>
        <family val="2"/>
      </rPr>
      <t>Kody CPV: 45233142-6  Roboty w zakresie naprawy dróg</t>
    </r>
    <r>
      <rPr>
        <b/>
        <sz val="16"/>
        <rFont val="Times New Roman"/>
        <family val="1"/>
      </rPr>
      <t xml:space="preserve">                    </t>
    </r>
    <r>
      <rPr>
        <b/>
        <sz val="16"/>
        <rFont val="Arial"/>
        <family val="2"/>
      </rPr>
      <t>Nr STWiOR: D-04.00.00
Podbudowy</t>
    </r>
  </si>
  <si>
    <t>3.1</t>
  </si>
  <si>
    <t>3.2</t>
  </si>
  <si>
    <t>3.3</t>
  </si>
  <si>
    <t>3.4</t>
  </si>
  <si>
    <t>3.5</t>
  </si>
  <si>
    <t>3.6</t>
  </si>
  <si>
    <t>3.7</t>
  </si>
  <si>
    <t>4.4</t>
  </si>
  <si>
    <t>5.9</t>
  </si>
  <si>
    <r>
      <rPr>
        <b/>
        <sz val="16"/>
        <rFont val="Arial"/>
        <family val="2"/>
      </rPr>
      <t>Kody CPV: 45111200-0  Roboty w zakresie przygotowania terenu</t>
    </r>
    <r>
      <rPr>
        <b/>
        <sz val="16"/>
        <rFont val="Times New Roman"/>
        <family val="1"/>
      </rPr>
      <t xml:space="preserve"> </t>
    </r>
    <r>
      <rPr>
        <b/>
        <sz val="16"/>
        <rFont val="Arial"/>
        <family val="2"/>
      </rPr>
      <t xml:space="preserve">pod budowę i roboty ziemne
45111300-1  Roboty rozbiórkowe
45233200-1  Roboty w zakresie różnych nawierzchni                                 </t>
    </r>
    <r>
      <rPr>
        <b/>
        <sz val="16"/>
        <rFont val="Times New Roman"/>
        <family val="1"/>
      </rPr>
      <t xml:space="preserve"> </t>
    </r>
    <r>
      <rPr>
        <b/>
        <sz val="16"/>
        <rFont val="Arial"/>
        <family val="2"/>
      </rPr>
      <t>Nr STWiOR: D-05.00.00
Remont i regulacja zjazdów z kostki</t>
    </r>
  </si>
  <si>
    <t>8.3</t>
  </si>
  <si>
    <t>8.4</t>
  </si>
  <si>
    <t>8.5</t>
  </si>
  <si>
    <t>9.1</t>
  </si>
  <si>
    <t>9.4</t>
  </si>
  <si>
    <t>9.5</t>
  </si>
  <si>
    <t>Roboty w zakresie przygotowania terenu pod budowe - wymiana przepustów</t>
  </si>
  <si>
    <r>
      <rPr>
        <b/>
        <sz val="16"/>
        <rFont val="Arial"/>
        <family val="2"/>
      </rPr>
      <t xml:space="preserve">Kody CPV: 45112000-5  Roboty w zakresie usuwania gleby                        </t>
    </r>
    <r>
      <rPr>
        <b/>
        <sz val="16"/>
        <rFont val="Times New Roman"/>
        <family val="1"/>
      </rPr>
      <t xml:space="preserve"> </t>
    </r>
    <r>
      <rPr>
        <b/>
        <sz val="16"/>
        <rFont val="Arial"/>
        <family val="2"/>
      </rPr>
      <t>Nr STWiOR: KD– 00.00.00
Roboty w zakresie przygotowania terenu pod budowe</t>
    </r>
    <r>
      <rPr>
        <b/>
        <sz val="16"/>
        <rFont val="Times New Roman"/>
        <family val="1"/>
      </rPr>
      <t xml:space="preserve"> - </t>
    </r>
    <r>
      <rPr>
        <b/>
        <sz val="16"/>
        <rFont val="Arial"/>
        <family val="2"/>
      </rPr>
      <t>wymiana przepustów</t>
    </r>
  </si>
  <si>
    <r>
      <rPr>
        <sz val="16"/>
        <rFont val="Arial"/>
        <family val="2"/>
      </rPr>
      <t>Nr STWiOR: D–02.00.00.
Wywóz samochodami samowyładowczymi do 1 km, grunt kategorii</t>
    </r>
    <r>
      <rPr>
        <sz val="16"/>
        <rFont val="Times New Roman"/>
        <family val="1"/>
      </rPr>
      <t xml:space="preserve"> </t>
    </r>
    <r>
      <rPr>
        <sz val="16"/>
        <rFont val="Arial"/>
        <family val="2"/>
      </rPr>
      <t>I-II</t>
    </r>
  </si>
  <si>
    <r>
      <rPr>
        <sz val="16"/>
        <rFont val="Arial"/>
        <family val="2"/>
      </rPr>
      <t>Nr STWiOR: D–02.00.00.
Wywóz samochodami samowyładowczymi, ziemia, dodatek za każdy</t>
    </r>
    <r>
      <rPr>
        <sz val="16"/>
        <rFont val="Times New Roman"/>
        <family val="1"/>
      </rPr>
      <t xml:space="preserve"> </t>
    </r>
    <r>
      <rPr>
        <sz val="16"/>
        <rFont val="Arial"/>
        <family val="2"/>
      </rPr>
      <t>następny 1 km</t>
    </r>
  </si>
  <si>
    <r>
      <rPr>
        <sz val="16"/>
        <rFont val="Arial"/>
        <family val="2"/>
      </rPr>
      <t>Nr STWiOR: KD– 00.00.00.
Zasypanie wykopów fundamentowych podłużnych, punktowych,</t>
    </r>
    <r>
      <rPr>
        <sz val="16"/>
        <rFont val="Times New Roman"/>
        <family val="1"/>
      </rPr>
      <t xml:space="preserve"> </t>
    </r>
    <r>
      <rPr>
        <sz val="16"/>
        <rFont val="Arial"/>
        <family val="2"/>
      </rPr>
      <t>rowów, wykopów obiektowych, spycharki, grubość w stanie luźnym</t>
    </r>
    <r>
      <rPr>
        <sz val="16"/>
        <rFont val="Times New Roman"/>
        <family val="1"/>
      </rPr>
      <t xml:space="preserve"> </t>
    </r>
    <r>
      <rPr>
        <sz val="16"/>
        <rFont val="Arial"/>
        <family val="2"/>
      </rPr>
      <t>30 cm, kategoria gruntu I-II</t>
    </r>
  </si>
  <si>
    <r>
      <rPr>
        <b/>
        <sz val="16"/>
        <rFont val="Arial"/>
        <family val="2"/>
      </rPr>
      <t xml:space="preserve">Kody CPV: 45233142-6  Roboty w zakresie naprawy dróg                </t>
    </r>
    <r>
      <rPr>
        <b/>
        <sz val="16"/>
        <rFont val="Times New Roman"/>
        <family val="1"/>
      </rPr>
      <t xml:space="preserve"> </t>
    </r>
    <r>
      <rPr>
        <b/>
        <sz val="16"/>
        <rFont val="Arial"/>
        <family val="2"/>
      </rPr>
      <t>Nr STWiOR: D-05.00.00
Nawierzchnie</t>
    </r>
  </si>
  <si>
    <r>
      <rPr>
        <b/>
        <sz val="16"/>
        <rFont val="Arial"/>
        <family val="2"/>
      </rPr>
      <t xml:space="preserve">Kody CPV: 45233142-6  Roboty w zakresie naprawy dróg                </t>
    </r>
    <r>
      <rPr>
        <b/>
        <sz val="16"/>
        <rFont val="Times New Roman"/>
        <family val="1"/>
      </rPr>
      <t xml:space="preserve"> </t>
    </r>
    <r>
      <rPr>
        <b/>
        <sz val="16"/>
        <rFont val="Arial"/>
        <family val="2"/>
      </rPr>
      <t>Nr STWiOR: D-08.00.00
Elementy ulic</t>
    </r>
  </si>
  <si>
    <t>Nr STWiOR: D – 07.02.00
Oznakowanie poziome jezdni farbą chlorokauczukową, perony, malowanie ręczne,                                                                                                                 P-17</t>
  </si>
  <si>
    <r>
      <rPr>
        <sz val="16"/>
        <rFont val="Arial"/>
        <family val="2"/>
      </rPr>
      <t>Nr STWiOR: D – 07.05.01
Poręcze ochronne, sztywne z pochwytem i przeciągiem z rur Fi 60 i</t>
    </r>
    <r>
      <rPr>
        <sz val="16"/>
        <rFont val="Times New Roman"/>
        <family val="1"/>
      </rPr>
      <t xml:space="preserve"> </t>
    </r>
    <r>
      <rPr>
        <sz val="16"/>
        <rFont val="Arial"/>
        <family val="2"/>
      </rPr>
      <t>38˙mm o rozstawie słupków z rur Fi 60˙mm co 1,5 m</t>
    </r>
  </si>
  <si>
    <r>
      <rPr>
        <b/>
        <sz val="16"/>
        <rFont val="Arial"/>
        <family val="2"/>
      </rPr>
      <t>Razem Przebudowa drogi powiatowa nr 1311G odc. m. Janowice – m. Redkowice</t>
    </r>
    <r>
      <rPr>
        <b/>
        <sz val="16"/>
        <rFont val="Arial"/>
        <family val="2"/>
      </rPr>
      <t>:</t>
    </r>
  </si>
  <si>
    <t>KNR-AT 03 /0203/01</t>
  </si>
  <si>
    <r>
      <rPr>
        <b/>
        <sz val="23"/>
        <rFont val="Arial"/>
        <family val="2"/>
      </rPr>
      <t>Kosztorys inwestorski</t>
    </r>
  </si>
  <si>
    <t xml:space="preserve">Tytuł inwestycji:  </t>
  </si>
  <si>
    <t xml:space="preserve">Lokalizacja: </t>
  </si>
  <si>
    <t>45111200-0 Roboty w zakresie przygotowania terenu pod budowę i roboty ziemne</t>
  </si>
  <si>
    <t>45111300-1 Roboty rozbiórkowe</t>
  </si>
  <si>
    <t>45111291-4 Roboty w zakresie zagospodarowania terenu</t>
  </si>
  <si>
    <t>45233142-6 Roboty w zakresie naprawy dróg</t>
  </si>
  <si>
    <t>45233200-1 Roboty w zakresie różnych nawierzchni</t>
  </si>
  <si>
    <t>45233150-5 Roboty w zakresie regulacji ruchu</t>
  </si>
  <si>
    <t>45112000-5 Roboty w zakresie usuwania gleby</t>
  </si>
  <si>
    <t xml:space="preserve">Podmiot:   </t>
  </si>
  <si>
    <t>Powiat Lęborski</t>
  </si>
  <si>
    <t>ul. Czołgistów 5</t>
  </si>
  <si>
    <t>84-300 Lębork</t>
  </si>
  <si>
    <t>Starosta: Alicja Zajączkowska</t>
  </si>
  <si>
    <t xml:space="preserve">Kosztorys opracował: </t>
  </si>
  <si>
    <t>Zarząd Dróg Powiatowych</t>
  </si>
  <si>
    <t>ul. Czołgistów 5 A</t>
  </si>
  <si>
    <t>Dyrektor: mgr inż. Adrian Wenta</t>
  </si>
  <si>
    <t>30.03.2020 r.</t>
  </si>
  <si>
    <t>Poziom cen:</t>
  </si>
  <si>
    <t>marzec 2020 r.</t>
  </si>
  <si>
    <t>IV kwartał 2019 r.</t>
  </si>
  <si>
    <t>Narzuty:</t>
  </si>
  <si>
    <t>Stawka robocizny:</t>
  </si>
  <si>
    <t>19,93 PLN/r-g</t>
  </si>
  <si>
    <t>Koszty pośrednie:</t>
  </si>
  <si>
    <t>67% (R+S)</t>
  </si>
  <si>
    <t>Zysk:</t>
  </si>
  <si>
    <t>13% R+M+S+Kp(R+S)</t>
  </si>
  <si>
    <t>45110000-1 Roboty w zakresie burzenia i rozbiórki obiektów budowlanych; roboty ziemne</t>
  </si>
  <si>
    <t>Nazwy i kody CPV:</t>
  </si>
  <si>
    <t>Przebudowa drogi powiatowej nr 1311G odc. m. Janowice – m. Redkowice</t>
  </si>
  <si>
    <t xml:space="preserve">2-0019.145, 2-0019.169 obr. Redkowice; 2-0014.35 obr. Niebędzino; 2-0005.109, </t>
  </si>
  <si>
    <t>2-0006.62 obr. Janowiczki, 2-0004.48 obr. Janowice j.e. Nowa Wieś Lęborska</t>
  </si>
  <si>
    <t>Nr</t>
  </si>
  <si>
    <t>Opis robót</t>
  </si>
  <si>
    <t xml:space="preserve">Wartość </t>
  </si>
  <si>
    <t>Przedmiar robót</t>
  </si>
  <si>
    <r>
      <rPr>
        <b/>
        <sz val="12"/>
        <rFont val="Arial"/>
        <family val="2"/>
      </rPr>
      <t>Nr</t>
    </r>
  </si>
  <si>
    <r>
      <rPr>
        <b/>
        <sz val="12"/>
        <rFont val="Arial"/>
        <family val="2"/>
      </rPr>
      <t>Podstawa ceny</t>
    </r>
    <r>
      <rPr>
        <b/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jednostkowej</t>
    </r>
  </si>
  <si>
    <r>
      <rPr>
        <b/>
        <sz val="12"/>
        <rFont val="Arial"/>
        <family val="2"/>
      </rPr>
      <t>Opis robót, wyliczenie ilości robót</t>
    </r>
  </si>
  <si>
    <r>
      <rPr>
        <b/>
        <sz val="12"/>
        <rFont val="Arial"/>
        <family val="2"/>
      </rPr>
      <t>J.m.</t>
    </r>
  </si>
  <si>
    <r>
      <rPr>
        <b/>
        <sz val="12"/>
        <rFont val="Arial"/>
        <family val="2"/>
      </rPr>
      <t>Ilość</t>
    </r>
  </si>
  <si>
    <r>
      <rPr>
        <b/>
        <sz val="12"/>
        <rFont val="Arial"/>
        <family val="2"/>
      </rPr>
      <t>Krot.</t>
    </r>
  </si>
  <si>
    <r>
      <rPr>
        <sz val="12"/>
        <rFont val="Arial"/>
        <family val="2"/>
      </rPr>
      <t>Element</t>
    </r>
  </si>
  <si>
    <r>
      <rPr>
        <b/>
        <sz val="12"/>
        <rFont val="Arial"/>
        <family val="2"/>
      </rPr>
      <t>Kody CPV: 45111200-0  Roboty w zakresie przygotowania terenu</t>
    </r>
    <r>
      <rPr>
        <b/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pod budowę i roboty ziemne
45111300-1  Roboty rozbiórkowe</t>
    </r>
    <r>
      <rPr>
        <b/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Nr STWiOR: D-01.00.00
Roboty przygotowawcze i rozbiórkowe</t>
    </r>
  </si>
  <si>
    <r>
      <rPr>
        <sz val="12"/>
        <rFont val="Arial"/>
        <family val="2"/>
      </rPr>
      <t>KNRW 201/113/</t>
    </r>
    <r>
      <rPr>
        <sz val="12"/>
        <rFont val="Times New Roman"/>
        <family val="1"/>
      </rPr>
      <t xml:space="preserve"> </t>
    </r>
    <r>
      <rPr>
        <sz val="12"/>
        <rFont val="Arial"/>
        <family val="2"/>
      </rPr>
      <t>4</t>
    </r>
  </si>
  <si>
    <r>
      <rPr>
        <sz val="12"/>
        <rFont val="Arial"/>
        <family val="2"/>
      </rPr>
      <t>Nr STWiOR: D-01.01.00
Roboty pomiarowe przy liniowych robotach ziemnych, trasa dróg w</t>
    </r>
    <r>
      <rPr>
        <sz val="12"/>
        <rFont val="Times New Roman"/>
        <family val="1"/>
      </rPr>
      <t xml:space="preserve"> </t>
    </r>
    <r>
      <rPr>
        <sz val="12"/>
        <rFont val="Arial"/>
        <family val="2"/>
      </rPr>
      <t>terenie pagórkowatym</t>
    </r>
  </si>
  <si>
    <r>
      <rPr>
        <sz val="12"/>
        <rFont val="Arial"/>
        <family val="2"/>
      </rPr>
      <t>km</t>
    </r>
  </si>
  <si>
    <r>
      <rPr>
        <b/>
        <sz val="12"/>
        <rFont val="Arial"/>
        <family val="2"/>
      </rPr>
      <t>Kody CPV: 45111291-4  Roboty w zakresie zagospodarowania</t>
    </r>
    <r>
      <rPr>
        <b/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terenu
Nr STWiOR: D-02.00.00
Roboty ziemne</t>
    </r>
  </si>
  <si>
    <r>
      <rPr>
        <sz val="12"/>
        <rFont val="Arial"/>
        <family val="2"/>
      </rPr>
      <t>KNR 201/216/2</t>
    </r>
  </si>
  <si>
    <r>
      <rPr>
        <sz val="12"/>
        <rFont val="Arial"/>
        <family val="2"/>
      </rPr>
      <t>Nr STWiOR: D-02.01.00
Wykopy oraz przekopy wykonywane koparkami przedsiębiernymi na</t>
    </r>
    <r>
      <rPr>
        <sz val="12"/>
        <rFont val="Times New Roman"/>
        <family val="1"/>
      </rPr>
      <t xml:space="preserve"> </t>
    </r>
    <r>
      <rPr>
        <sz val="12"/>
        <rFont val="Arial"/>
        <family val="2"/>
      </rPr>
      <t>odkład, koparka 0,60 m3, grunt kategorii III</t>
    </r>
  </si>
  <si>
    <r>
      <rPr>
        <sz val="12"/>
        <rFont val="Arial"/>
        <family val="2"/>
      </rPr>
      <t>m3</t>
    </r>
  </si>
  <si>
    <r>
      <rPr>
        <sz val="12"/>
        <rFont val="Arial"/>
        <family val="2"/>
      </rPr>
      <t>KNR 401/108/6</t>
    </r>
  </si>
  <si>
    <r>
      <rPr>
        <sz val="12"/>
        <rFont val="Arial"/>
        <family val="2"/>
      </rPr>
      <t>KNR 401/108/8</t>
    </r>
  </si>
  <si>
    <r>
      <rPr>
        <sz val="12"/>
        <rFont val="Arial"/>
        <family val="2"/>
      </rPr>
      <t>Nr STWiOR: D-02.00.00
Wywóz samochodami samowyładowczymi, ziemia, dodatek za każdy</t>
    </r>
    <r>
      <rPr>
        <sz val="12"/>
        <rFont val="Times New Roman"/>
        <family val="1"/>
      </rPr>
      <t xml:space="preserve"> </t>
    </r>
    <r>
      <rPr>
        <sz val="12"/>
        <rFont val="Arial"/>
        <family val="2"/>
      </rPr>
      <t>następny 1 km</t>
    </r>
  </si>
  <si>
    <r>
      <rPr>
        <sz val="12"/>
        <rFont val="Arial"/>
        <family val="2"/>
      </rPr>
      <t>KNR 231/103/1</t>
    </r>
  </si>
  <si>
    <r>
      <rPr>
        <sz val="12"/>
        <rFont val="Arial"/>
        <family val="2"/>
      </rPr>
      <t>Nr STWiOR: D-04.01.00
Profilowanie i zagęszczanie podłoża pod warstwy konstrukcyjne</t>
    </r>
    <r>
      <rPr>
        <sz val="12"/>
        <rFont val="Times New Roman"/>
        <family val="1"/>
      </rPr>
      <t xml:space="preserve"> </t>
    </r>
    <r>
      <rPr>
        <sz val="12"/>
        <rFont val="Arial"/>
        <family val="2"/>
      </rPr>
      <t>nawierzchni, ręcznie, grunt kategorii I-II</t>
    </r>
  </si>
  <si>
    <r>
      <rPr>
        <sz val="12"/>
        <rFont val="Arial"/>
        <family val="2"/>
      </rPr>
      <t>m2</t>
    </r>
  </si>
  <si>
    <r>
      <rPr>
        <sz val="12"/>
        <rFont val="Arial"/>
        <family val="2"/>
      </rPr>
      <t>KNR 231/1403/</t>
    </r>
    <r>
      <rPr>
        <sz val="12"/>
        <rFont val="Times New Roman"/>
        <family val="1"/>
      </rPr>
      <t xml:space="preserve"> </t>
    </r>
    <r>
      <rPr>
        <sz val="12"/>
        <rFont val="Arial"/>
        <family val="2"/>
      </rPr>
      <t>6</t>
    </r>
  </si>
  <si>
    <r>
      <rPr>
        <sz val="12"/>
        <rFont val="Arial"/>
        <family val="2"/>
      </rPr>
      <t>m</t>
    </r>
  </si>
  <si>
    <r>
      <rPr>
        <sz val="12"/>
        <rFont val="Arial"/>
        <family val="2"/>
      </rPr>
      <t>KNNR 6/113/2</t>
    </r>
  </si>
  <si>
    <r>
      <rPr>
        <sz val="12"/>
        <rFont val="Arial"/>
        <family val="2"/>
      </rPr>
      <t>Nr STWiOR: D-06.03.00
Podbudowy z kruszyw łamanych, warstwa górna, po zagęszczeniu</t>
    </r>
    <r>
      <rPr>
        <sz val="12"/>
        <rFont val="Times New Roman"/>
        <family val="1"/>
      </rPr>
      <t xml:space="preserve"> 15 </t>
    </r>
    <r>
      <rPr>
        <sz val="12"/>
        <rFont val="Arial"/>
        <family val="2"/>
      </rPr>
      <t>cm (pobocze, zjazdy z kruszywa)</t>
    </r>
  </si>
  <si>
    <r>
      <rPr>
        <sz val="12"/>
        <rFont val="Arial"/>
        <family val="2"/>
      </rPr>
      <t>Nr STWiOR: D-04.04.02
Podbudowy z kruszyw łamanych, warstwa dolna, po zagęszczeniu</t>
    </r>
    <r>
      <rPr>
        <sz val="12"/>
        <rFont val="Times New Roman"/>
        <family val="1"/>
      </rPr>
      <t xml:space="preserve"> </t>
    </r>
    <r>
      <rPr>
        <sz val="12"/>
        <rFont val="Arial"/>
        <family val="2"/>
      </rPr>
      <t>20 cm (poszerzenie)</t>
    </r>
  </si>
  <si>
    <r>
      <rPr>
        <sz val="12"/>
        <rFont val="Arial"/>
        <family val="2"/>
      </rPr>
      <t>KNNR 6/111/2</t>
    </r>
    <r>
      <rPr>
        <sz val="12"/>
        <rFont val="Times New Roman"/>
        <family val="1"/>
      </rPr>
      <t xml:space="preserve"> </t>
    </r>
    <r>
      <rPr>
        <sz val="12"/>
        <rFont val="Arial"/>
        <family val="2"/>
      </rPr>
      <t>(1)</t>
    </r>
  </si>
  <si>
    <r>
      <rPr>
        <sz val="12"/>
        <rFont val="Arial"/>
        <family val="2"/>
      </rPr>
      <t>KNNR 6/113/1</t>
    </r>
  </si>
  <si>
    <r>
      <rPr>
        <sz val="12"/>
        <rFont val="Arial"/>
        <family val="2"/>
      </rPr>
      <t>Nr STWiOR: D-04.04.02
Podbudowy z kruszyw łamanych, warstwa dolna, po zagęszczeniu</t>
    </r>
    <r>
      <rPr>
        <sz val="12"/>
        <rFont val="Times New Roman"/>
        <family val="1"/>
      </rPr>
      <t xml:space="preserve"> </t>
    </r>
    <r>
      <rPr>
        <sz val="12"/>
        <rFont val="Arial"/>
        <family val="2"/>
      </rPr>
      <t>15 cm (zjazdy, peron)</t>
    </r>
  </si>
  <si>
    <r>
      <rPr>
        <sz val="12"/>
        <rFont val="Arial"/>
        <family val="2"/>
      </rPr>
      <t>KNNR 6/111/1</t>
    </r>
    <r>
      <rPr>
        <sz val="12"/>
        <rFont val="Times New Roman"/>
        <family val="1"/>
      </rPr>
      <t xml:space="preserve"> </t>
    </r>
    <r>
      <rPr>
        <sz val="12"/>
        <rFont val="Arial"/>
        <family val="2"/>
      </rPr>
      <t>(1)</t>
    </r>
  </si>
  <si>
    <r>
      <rPr>
        <sz val="12"/>
        <rFont val="Arial"/>
        <family val="2"/>
      </rPr>
      <t>Nr STWiOR: D-04.05.01
Podbudowy z gruntu stabilizowanego, cementem 20 kg/m2, warstwa</t>
    </r>
    <r>
      <rPr>
        <sz val="12"/>
        <rFont val="Times New Roman"/>
        <family val="1"/>
      </rPr>
      <t xml:space="preserve"> </t>
    </r>
    <r>
      <rPr>
        <sz val="12"/>
        <rFont val="Arial"/>
        <family val="2"/>
      </rPr>
      <t>po zagęszczeniu 10 cm (chodniki, zjazdy)</t>
    </r>
  </si>
  <si>
    <r>
      <rPr>
        <sz val="12"/>
        <rFont val="Arial"/>
        <family val="2"/>
      </rPr>
      <t>Nr STWiOR: D-05.03.26A
Wzmacnianie geosyntetykiem, sposobem mechanicznym.</t>
    </r>
  </si>
  <si>
    <r>
      <rPr>
        <sz val="12"/>
        <rFont val="Arial"/>
        <family val="2"/>
      </rPr>
      <t>KSNR 6/403/3</t>
    </r>
  </si>
  <si>
    <r>
      <rPr>
        <sz val="12"/>
        <rFont val="Arial"/>
        <family val="2"/>
      </rPr>
      <t>Nr STWiOR: D-08.01.00
Opornik wraz z wykonaniem ław, betonowe wystające 12x25˙cm,</t>
    </r>
    <r>
      <rPr>
        <sz val="12"/>
        <rFont val="Times New Roman"/>
        <family val="1"/>
      </rPr>
      <t xml:space="preserve"> </t>
    </r>
    <r>
      <rPr>
        <sz val="12"/>
        <rFont val="Arial"/>
        <family val="2"/>
      </rPr>
      <t>ława betonowa, podsypka cementowo-piaskowa</t>
    </r>
  </si>
  <si>
    <r>
      <rPr>
        <sz val="12"/>
        <rFont val="Arial"/>
        <family val="2"/>
      </rPr>
      <t>KNNR 6/403/3</t>
    </r>
  </si>
  <si>
    <r>
      <rPr>
        <sz val="12"/>
        <rFont val="Arial"/>
        <family val="2"/>
      </rPr>
      <t>Nr STWiOR: D-08.01.00
Krawężniki najazdowe wraz z wykonaniem ław, betonowe 15x22˙cm,</t>
    </r>
    <r>
      <rPr>
        <sz val="12"/>
        <rFont val="Times New Roman"/>
        <family val="1"/>
      </rPr>
      <t xml:space="preserve"> </t>
    </r>
    <r>
      <rPr>
        <sz val="12"/>
        <rFont val="Arial"/>
        <family val="2"/>
      </rPr>
      <t>ława betonowa, podsypka cementowo-piaskowa</t>
    </r>
  </si>
  <si>
    <r>
      <rPr>
        <sz val="12"/>
        <rFont val="Arial"/>
        <family val="2"/>
      </rPr>
      <t>Nr STWiOR: D-08.01.00
Krawężniki wraz z wykonaniem ław, betonowe wystające 15x30˙cm,</t>
    </r>
    <r>
      <rPr>
        <sz val="12"/>
        <rFont val="Times New Roman"/>
        <family val="1"/>
      </rPr>
      <t xml:space="preserve"> </t>
    </r>
    <r>
      <rPr>
        <sz val="12"/>
        <rFont val="Arial"/>
        <family val="2"/>
      </rPr>
      <t>ława betonowa, podsypka cementowo-piaskowa</t>
    </r>
  </si>
  <si>
    <r>
      <rPr>
        <sz val="12"/>
        <rFont val="Arial"/>
        <family val="2"/>
      </rPr>
      <t>KNNR 6/404/5</t>
    </r>
  </si>
  <si>
    <r>
      <rPr>
        <sz val="12"/>
        <rFont val="Arial"/>
        <family val="2"/>
      </rPr>
      <t>Nr STWiOR: D-08.03.01
Obrzeża betonowe, 30x8˙cm, podsypka cementowo-piaskowa,</t>
    </r>
    <r>
      <rPr>
        <sz val="12"/>
        <rFont val="Times New Roman"/>
        <family val="1"/>
      </rPr>
      <t xml:space="preserve"> </t>
    </r>
    <r>
      <rPr>
        <sz val="12"/>
        <rFont val="Arial"/>
        <family val="2"/>
      </rPr>
      <t>wypełnienie spoin zaprawą cementową</t>
    </r>
  </si>
  <si>
    <r>
      <rPr>
        <sz val="12"/>
        <rFont val="Arial"/>
        <family val="2"/>
      </rPr>
      <t>KNKRB 6/605/4</t>
    </r>
  </si>
  <si>
    <r>
      <rPr>
        <sz val="12"/>
        <rFont val="Arial"/>
        <family val="2"/>
      </rPr>
      <t>KNNRS 1/406/2</t>
    </r>
    <r>
      <rPr>
        <sz val="12"/>
        <rFont val="Times New Roman"/>
        <family val="1"/>
      </rPr>
      <t xml:space="preserve"> </t>
    </r>
    <r>
      <rPr>
        <sz val="12"/>
        <rFont val="Arial"/>
        <family val="2"/>
      </rPr>
      <t>(1)</t>
    </r>
  </si>
  <si>
    <r>
      <rPr>
        <sz val="12"/>
        <rFont val="Arial"/>
        <family val="2"/>
      </rPr>
      <t>Nr STWiOR: D-08.05.01
Ułożenie ścieków drogowych, ściek prefabrykowany korytkowy lub</t>
    </r>
    <r>
      <rPr>
        <sz val="12"/>
        <rFont val="Times New Roman"/>
        <family val="1"/>
      </rPr>
      <t xml:space="preserve"> </t>
    </r>
    <r>
      <rPr>
        <sz val="12"/>
        <rFont val="Arial"/>
        <family val="2"/>
      </rPr>
      <t>trójkątny na podbudowie</t>
    </r>
  </si>
  <si>
    <r>
      <rPr>
        <sz val="12"/>
        <rFont val="Arial"/>
        <family val="2"/>
      </rPr>
      <t>KNNR 1/514/1</t>
    </r>
  </si>
  <si>
    <r>
      <rPr>
        <sz val="12"/>
        <rFont val="Arial"/>
        <family val="2"/>
      </rPr>
      <t>Nr STWiOR: D–06.01.00
Umocnienie skarp i dna kanałów płytami prefabrykowanymi</t>
    </r>
  </si>
  <si>
    <r>
      <rPr>
        <sz val="12"/>
        <rFont val="Arial"/>
        <family val="2"/>
      </rPr>
      <t>KNNR 6/309/2</t>
    </r>
    <r>
      <rPr>
        <sz val="12"/>
        <rFont val="Times New Roman"/>
        <family val="1"/>
      </rPr>
      <t xml:space="preserve"> </t>
    </r>
    <r>
      <rPr>
        <sz val="12"/>
        <rFont val="Arial"/>
        <family val="2"/>
      </rPr>
      <t>(2)</t>
    </r>
  </si>
  <si>
    <r>
      <rPr>
        <sz val="12"/>
        <rFont val="Arial"/>
        <family val="2"/>
      </rPr>
      <t>Nr STWiOR: D-05.03.05A
Nawierzchnie z mieszanek mineralno-bitumicznych (warstwa</t>
    </r>
    <r>
      <rPr>
        <sz val="12"/>
        <rFont val="Times New Roman"/>
        <family val="1"/>
      </rPr>
      <t xml:space="preserve"> </t>
    </r>
    <r>
      <rPr>
        <sz val="12"/>
        <rFont val="Arial"/>
        <family val="2"/>
      </rPr>
      <t>ścieralna), mieszanka asfaltowa AC 11 S KR 3-4, grubość po zagęszczeniu 4 cm z dowozem w miejsce wbudowania</t>
    </r>
  </si>
  <si>
    <r>
      <rPr>
        <sz val="12"/>
        <rFont val="Arial"/>
        <family val="2"/>
      </rPr>
      <t>KNNR 6/308/1</t>
    </r>
    <r>
      <rPr>
        <sz val="12"/>
        <rFont val="Times New Roman"/>
        <family val="1"/>
      </rPr>
      <t xml:space="preserve"> </t>
    </r>
    <r>
      <rPr>
        <sz val="12"/>
        <rFont val="Arial"/>
        <family val="2"/>
      </rPr>
      <t>(2)</t>
    </r>
  </si>
  <si>
    <r>
      <rPr>
        <sz val="12"/>
        <rFont val="Arial"/>
        <family val="2"/>
      </rPr>
      <t>KNNR 6/308/3</t>
    </r>
    <r>
      <rPr>
        <sz val="12"/>
        <rFont val="Times New Roman"/>
        <family val="1"/>
      </rPr>
      <t xml:space="preserve"> </t>
    </r>
    <r>
      <rPr>
        <sz val="12"/>
        <rFont val="Arial"/>
        <family val="2"/>
      </rPr>
      <t>(4)</t>
    </r>
  </si>
  <si>
    <r>
      <rPr>
        <sz val="12"/>
        <rFont val="Arial"/>
        <family val="2"/>
      </rPr>
      <t>Nr STWiOR: D-05.03.05B
Nawierzchnie z mieszanek mineralno-bitumicznych (warstwa</t>
    </r>
    <r>
      <rPr>
        <sz val="12"/>
        <rFont val="Times New Roman"/>
        <family val="1"/>
      </rPr>
      <t xml:space="preserve"> </t>
    </r>
    <r>
      <rPr>
        <sz val="12"/>
        <rFont val="Arial"/>
        <family val="2"/>
      </rPr>
      <t>wyrównawcza), mieszanka asfaltowa, grubość po zagęszczeniu</t>
    </r>
    <r>
      <rPr>
        <sz val="12"/>
        <rFont val="Times New Roman"/>
        <family val="1"/>
      </rPr>
      <t xml:space="preserve"> </t>
    </r>
    <r>
      <rPr>
        <sz val="12"/>
        <rFont val="Arial"/>
        <family val="2"/>
      </rPr>
      <t>6 cm z dowozem w miejsce wbudowania - AC 16 W KR 3-4</t>
    </r>
  </si>
  <si>
    <r>
      <rPr>
        <sz val="12"/>
        <rFont val="Arial"/>
        <family val="2"/>
      </rPr>
      <t>KNNR 6/502/3</t>
    </r>
    <r>
      <rPr>
        <sz val="12"/>
        <rFont val="Times New Roman"/>
        <family val="1"/>
      </rPr>
      <t xml:space="preserve"> </t>
    </r>
    <r>
      <rPr>
        <sz val="12"/>
        <rFont val="Arial"/>
        <family val="2"/>
      </rPr>
      <t>(2)</t>
    </r>
  </si>
  <si>
    <r>
      <rPr>
        <sz val="12"/>
        <rFont val="Arial"/>
        <family val="2"/>
      </rPr>
      <t>Nr STWiOR: D-05.02.00
Nawierzchnie z kostki brukowej betonowej, grubość 8 cm, podsypka</t>
    </r>
    <r>
      <rPr>
        <sz val="12"/>
        <rFont val="Times New Roman"/>
        <family val="1"/>
      </rPr>
      <t xml:space="preserve"> </t>
    </r>
    <r>
      <rPr>
        <sz val="12"/>
        <rFont val="Arial"/>
        <family val="2"/>
      </rPr>
      <t>cementowo-piaskowa z wypełnieniem spoin piaskiem, kostka</t>
    </r>
    <r>
      <rPr>
        <sz val="12"/>
        <rFont val="Times New Roman"/>
        <family val="1"/>
      </rPr>
      <t xml:space="preserve"> </t>
    </r>
    <r>
      <rPr>
        <sz val="12"/>
        <rFont val="Arial"/>
        <family val="2"/>
      </rPr>
      <t>kolorowa</t>
    </r>
  </si>
  <si>
    <r>
      <rPr>
        <sz val="12"/>
        <rFont val="Arial"/>
        <family val="2"/>
      </rPr>
      <t>KNNRS 6/802/6</t>
    </r>
  </si>
  <si>
    <r>
      <rPr>
        <sz val="12"/>
        <rFont val="Arial"/>
        <family val="2"/>
      </rPr>
      <t>Nr STWiOR: D-01.02.00
Rozebranie nawierzchni zjazdów, nawierzchnia z kostki, grubość do</t>
    </r>
    <r>
      <rPr>
        <sz val="12"/>
        <rFont val="Times New Roman"/>
        <family val="1"/>
      </rPr>
      <t xml:space="preserve"> </t>
    </r>
    <r>
      <rPr>
        <sz val="12"/>
        <rFont val="Arial"/>
        <family val="2"/>
      </rPr>
      <t>15˙cm, ręcznie (90% do ponownego wbudowania)</t>
    </r>
  </si>
  <si>
    <r>
      <rPr>
        <sz val="12"/>
        <rFont val="Arial"/>
        <family val="2"/>
      </rPr>
      <t>KNNR 6/105/1</t>
    </r>
  </si>
  <si>
    <r>
      <rPr>
        <sz val="12"/>
        <rFont val="Arial"/>
        <family val="2"/>
      </rPr>
      <t>Nr STWiOR: D-01.02.00
Warstwy podsypkowe, podsypka piaskowa, zagęszczanie ręczne, po</t>
    </r>
    <r>
      <rPr>
        <sz val="12"/>
        <rFont val="Times New Roman"/>
        <family val="1"/>
      </rPr>
      <t xml:space="preserve"> </t>
    </r>
    <r>
      <rPr>
        <sz val="12"/>
        <rFont val="Arial"/>
        <family val="2"/>
      </rPr>
      <t>zagęszczeniu 3˙cm (10% nowa)</t>
    </r>
  </si>
  <si>
    <r>
      <rPr>
        <sz val="12"/>
        <rFont val="Arial"/>
        <family val="2"/>
      </rPr>
      <t>Nr STWiOR: D-01.02.00
Warstwy podsypkowe, podsypka piaskowa, zagęszczanie ręczne, po</t>
    </r>
    <r>
      <rPr>
        <sz val="12"/>
        <rFont val="Times New Roman"/>
        <family val="1"/>
      </rPr>
      <t xml:space="preserve"> </t>
    </r>
    <r>
      <rPr>
        <sz val="12"/>
        <rFont val="Arial"/>
        <family val="2"/>
      </rPr>
      <t>zagęszczeniu 3˙cm (układanie 90% ist.)</t>
    </r>
  </si>
  <si>
    <r>
      <rPr>
        <sz val="12"/>
        <rFont val="Arial"/>
        <family val="2"/>
      </rPr>
      <t>Nr STWiOR: D-08.01.00
Krawężniki najazdowe wraz z wykonaniem ław, betonowe 15x22˙cm,</t>
    </r>
    <r>
      <rPr>
        <sz val="12"/>
        <rFont val="Times New Roman"/>
        <family val="1"/>
      </rPr>
      <t xml:space="preserve"> </t>
    </r>
    <r>
      <rPr>
        <sz val="12"/>
        <rFont val="Arial"/>
        <family val="2"/>
      </rPr>
      <t>ława betonowa, podsypka cementowo-piaskowa (regulacja)</t>
    </r>
  </si>
  <si>
    <r>
      <rPr>
        <sz val="12"/>
        <rFont val="Arial"/>
        <family val="2"/>
      </rPr>
      <t>Nr STWiOR: D-05.02.00
Nawierzchnie z kostki brukowej betonowej lub granitowej, grubość</t>
    </r>
    <r>
      <rPr>
        <sz val="12"/>
        <rFont val="Times New Roman"/>
        <family val="1"/>
      </rPr>
      <t xml:space="preserve"> </t>
    </r>
    <r>
      <rPr>
        <sz val="12"/>
        <rFont val="Arial"/>
        <family val="2"/>
      </rPr>
      <t>6-8˙cm, podsypka cementowo-piaskowa z wypełnieniem spoin</t>
    </r>
    <r>
      <rPr>
        <sz val="12"/>
        <rFont val="Times New Roman"/>
        <family val="1"/>
      </rPr>
      <t xml:space="preserve"> </t>
    </r>
    <r>
      <rPr>
        <sz val="12"/>
        <rFont val="Arial"/>
        <family val="2"/>
      </rPr>
      <t>piaskiem, kostka szara (układanie istniejącej kostki betonowej)</t>
    </r>
  </si>
  <si>
    <r>
      <rPr>
        <sz val="12"/>
        <rFont val="Arial"/>
        <family val="2"/>
      </rPr>
      <t>KNNR 6/301/4</t>
    </r>
  </si>
  <si>
    <r>
      <rPr>
        <sz val="12"/>
        <rFont val="Arial"/>
        <family val="2"/>
      </rPr>
      <t>Nr STWiOR: D-05.02.00
Nawierzchnie z kostki betonowej szarej na podsypce</t>
    </r>
    <r>
      <rPr>
        <sz val="12"/>
        <rFont val="Times New Roman"/>
        <family val="1"/>
      </rPr>
      <t xml:space="preserve"> </t>
    </r>
    <r>
      <rPr>
        <sz val="12"/>
        <rFont val="Arial"/>
        <family val="2"/>
      </rPr>
      <t>cementowo-piaskowej, kostka wysokość 8˙cm (10% nowa)</t>
    </r>
  </si>
  <si>
    <r>
      <rPr>
        <b/>
        <sz val="12"/>
        <rFont val="Arial"/>
        <family val="2"/>
      </rPr>
      <t>Nr STWiOR: D – 03.00.00
Montaż tymczasowych ogrodzeń umożliwiających migrację</t>
    </r>
    <r>
      <rPr>
        <b/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zwierząt</t>
    </r>
  </si>
  <si>
    <r>
      <rPr>
        <sz val="12"/>
        <rFont val="Arial"/>
        <family val="2"/>
      </rPr>
      <t>Nr STWiOR: D-02.01.00
Wykopy oraz przekopy wykonywane koparkami przedsiębiernymi na</t>
    </r>
    <r>
      <rPr>
        <sz val="12"/>
        <rFont val="Times New Roman"/>
        <family val="1"/>
      </rPr>
      <t xml:space="preserve"> </t>
    </r>
    <r>
      <rPr>
        <sz val="12"/>
        <rFont val="Arial"/>
        <family val="2"/>
      </rPr>
      <t>odkład, koparka 0,60˙m3, grunt kategorii III</t>
    </r>
  </si>
  <si>
    <r>
      <rPr>
        <sz val="12"/>
        <rFont val="Arial"/>
        <family val="2"/>
      </rPr>
      <t>Nr STWiOR: D – 09.01.01
Ogrodzenie z drutów stalowych ocynkowanych o oczkach max.</t>
    </r>
    <r>
      <rPr>
        <sz val="12"/>
        <rFont val="Times New Roman"/>
        <family val="1"/>
      </rPr>
      <t xml:space="preserve"> </t>
    </r>
    <r>
      <rPr>
        <sz val="12"/>
        <rFont val="Arial"/>
        <family val="2"/>
      </rPr>
      <t>0,5x0,5cm, na słupach stalowych, dotawa i montaż</t>
    </r>
  </si>
  <si>
    <r>
      <rPr>
        <sz val="12"/>
        <rFont val="Arial"/>
        <family val="2"/>
      </rPr>
      <t>KNNR 6/702/1</t>
    </r>
    <r>
      <rPr>
        <sz val="12"/>
        <rFont val="Times New Roman"/>
        <family val="1"/>
      </rPr>
      <t xml:space="preserve"> </t>
    </r>
    <r>
      <rPr>
        <sz val="12"/>
        <rFont val="Arial"/>
        <family val="2"/>
      </rPr>
      <t>(1)</t>
    </r>
  </si>
  <si>
    <r>
      <rPr>
        <sz val="12"/>
        <rFont val="Arial"/>
        <family val="2"/>
      </rPr>
      <t>Nr STWiOR: D-07.01.00
Pionowe znaki drogowe, słupki U-1a</t>
    </r>
  </si>
  <si>
    <r>
      <rPr>
        <sz val="12"/>
        <rFont val="Arial"/>
        <family val="2"/>
      </rPr>
      <t>szt</t>
    </r>
  </si>
  <si>
    <r>
      <rPr>
        <sz val="12"/>
        <rFont val="Arial"/>
        <family val="2"/>
      </rPr>
      <t>Nr STWiOR: D-07.01.00
Pionowe znaki drogowe, słupek prowadzący U-1b</t>
    </r>
  </si>
  <si>
    <r>
      <rPr>
        <sz val="12"/>
        <rFont val="Arial"/>
        <family val="2"/>
      </rPr>
      <t>KNNR 6/705/5</t>
    </r>
  </si>
  <si>
    <r>
      <rPr>
        <sz val="12"/>
        <rFont val="Arial"/>
        <family val="2"/>
      </rPr>
      <t>KNNR 6/705/8</t>
    </r>
  </si>
  <si>
    <r>
      <rPr>
        <sz val="12"/>
        <rFont val="Arial"/>
        <family val="2"/>
      </rPr>
      <t>KNNR 6/701/3</t>
    </r>
  </si>
  <si>
    <r>
      <rPr>
        <sz val="12"/>
        <rFont val="Arial"/>
        <family val="2"/>
      </rPr>
      <t>Nr STWiOR: D – 07.05.01
Poręcze ochronne, sztywne z pochwytem i przeciągiem z rur Fi 60 i</t>
    </r>
    <r>
      <rPr>
        <sz val="12"/>
        <rFont val="Times New Roman"/>
        <family val="1"/>
      </rPr>
      <t xml:space="preserve"> </t>
    </r>
    <r>
      <rPr>
        <sz val="12"/>
        <rFont val="Arial"/>
        <family val="2"/>
      </rPr>
      <t>38˙mm o rozstawie słupków z rur Fi 60˙mm co 1,5 m</t>
    </r>
  </si>
  <si>
    <r>
      <rPr>
        <sz val="12"/>
        <rFont val="Arial"/>
        <family val="2"/>
      </rPr>
      <t>KNNR 1/209/6</t>
    </r>
  </si>
  <si>
    <r>
      <rPr>
        <sz val="12"/>
        <rFont val="Arial"/>
        <family val="2"/>
      </rPr>
      <t>Nr STWiOR: D–02.00.00.
Wykopy oraz przekopy wykonywane koparkami przedsiębiernymi na</t>
    </r>
    <r>
      <rPr>
        <sz val="12"/>
        <rFont val="Times New Roman"/>
        <family val="1"/>
      </rPr>
      <t xml:space="preserve"> </t>
    </r>
    <r>
      <rPr>
        <sz val="12"/>
        <rFont val="Arial"/>
        <family val="2"/>
      </rPr>
      <t>odkład, koparka 0,40˙m3, grunt kategorii III</t>
    </r>
  </si>
  <si>
    <r>
      <rPr>
        <sz val="12"/>
        <rFont val="Arial"/>
        <family val="2"/>
      </rPr>
      <t>KNR 401/108/5</t>
    </r>
  </si>
  <si>
    <r>
      <rPr>
        <sz val="12"/>
        <rFont val="Arial"/>
        <family val="2"/>
      </rPr>
      <t>Nr STWiOR: D–02.00.00.
Wywóz samochodami samowyładowczymi do 1 km, grunt kategorii</t>
    </r>
    <r>
      <rPr>
        <sz val="12"/>
        <rFont val="Times New Roman"/>
        <family val="1"/>
      </rPr>
      <t xml:space="preserve"> </t>
    </r>
    <r>
      <rPr>
        <sz val="12"/>
        <rFont val="Arial"/>
        <family val="2"/>
      </rPr>
      <t>I-II</t>
    </r>
  </si>
  <si>
    <r>
      <rPr>
        <sz val="12"/>
        <rFont val="Arial"/>
        <family val="2"/>
      </rPr>
      <t>Nr STWiOR: D–02.00.00.
Wywóz samochodami samowyładowczymi, ziemia, dodatek za każdy</t>
    </r>
    <r>
      <rPr>
        <sz val="12"/>
        <rFont val="Times New Roman"/>
        <family val="1"/>
      </rPr>
      <t xml:space="preserve"> </t>
    </r>
    <r>
      <rPr>
        <sz val="12"/>
        <rFont val="Arial"/>
        <family val="2"/>
      </rPr>
      <t>następny 1 km</t>
    </r>
  </si>
  <si>
    <r>
      <rPr>
        <sz val="12"/>
        <rFont val="Arial"/>
        <family val="2"/>
      </rPr>
      <t>KNNR 1/214/1</t>
    </r>
    <r>
      <rPr>
        <sz val="12"/>
        <rFont val="Times New Roman"/>
        <family val="1"/>
      </rPr>
      <t xml:space="preserve"> </t>
    </r>
    <r>
      <rPr>
        <sz val="12"/>
        <rFont val="Arial"/>
        <family val="2"/>
      </rPr>
      <t>(1)</t>
    </r>
  </si>
  <si>
    <r>
      <rPr>
        <sz val="12"/>
        <rFont val="Arial"/>
        <family val="2"/>
      </rPr>
      <t>Nr STWiOR: KD– 00.00.00.
Zasypanie wykopów fundamentowych podłużnych, punktowych,</t>
    </r>
    <r>
      <rPr>
        <sz val="12"/>
        <rFont val="Times New Roman"/>
        <family val="1"/>
      </rPr>
      <t xml:space="preserve"> </t>
    </r>
    <r>
      <rPr>
        <sz val="12"/>
        <rFont val="Arial"/>
        <family val="2"/>
      </rPr>
      <t>rowów, wykopów obiektowych, spycharki, grubość w stanie luźnym</t>
    </r>
    <r>
      <rPr>
        <sz val="12"/>
        <rFont val="Times New Roman"/>
        <family val="1"/>
      </rPr>
      <t xml:space="preserve"> </t>
    </r>
    <r>
      <rPr>
        <sz val="12"/>
        <rFont val="Arial"/>
        <family val="2"/>
      </rPr>
      <t>30 cm, kategoria gruntu I-II</t>
    </r>
  </si>
  <si>
    <r>
      <rPr>
        <sz val="12"/>
        <rFont val="Arial"/>
        <family val="2"/>
      </rPr>
      <t>KNNR 11/501/5</t>
    </r>
    <r>
      <rPr>
        <sz val="12"/>
        <rFont val="Times New Roman"/>
        <family val="1"/>
      </rPr>
      <t xml:space="preserve"> </t>
    </r>
    <r>
      <rPr>
        <sz val="12"/>
        <rFont val="Arial"/>
        <family val="2"/>
      </rPr>
      <t>(1)</t>
    </r>
  </si>
  <si>
    <r>
      <rPr>
        <sz val="12"/>
        <rFont val="Arial"/>
        <family val="2"/>
      </rPr>
      <t>Nr STWiOR: KD– 00.00.00.
S – 02.00.00 Podłoża i obsypki z kruszyw naturalnych dowiezionych,</t>
    </r>
    <r>
      <rPr>
        <sz val="12"/>
        <rFont val="Times New Roman"/>
        <family val="1"/>
      </rPr>
      <t xml:space="preserve"> </t>
    </r>
    <r>
      <rPr>
        <sz val="12"/>
        <rFont val="Arial"/>
        <family val="2"/>
      </rPr>
      <t>piasek</t>
    </r>
  </si>
  <si>
    <r>
      <rPr>
        <sz val="12"/>
        <rFont val="Arial"/>
        <family val="2"/>
      </rPr>
      <t>KNNR 11/501/3</t>
    </r>
  </si>
  <si>
    <r>
      <rPr>
        <sz val="12"/>
        <rFont val="Arial"/>
        <family val="2"/>
      </rPr>
      <t>Nr STWiOR: KD– 00.00.00.
Podłoża z betonu</t>
    </r>
  </si>
  <si>
    <r>
      <rPr>
        <sz val="12"/>
        <rFont val="Arial"/>
        <family val="2"/>
      </rPr>
      <t>KNRW 218/408
/ 5</t>
    </r>
  </si>
  <si>
    <r>
      <rPr>
        <sz val="12"/>
        <rFont val="Arial"/>
        <family val="2"/>
      </rPr>
      <t>Nr STWiOR: D-06.04.01
Oczyszczanie rowu z namułu, z wyprofilowaniem skarp, grubość</t>
    </r>
    <r>
      <rPr>
        <sz val="12"/>
        <rFont val="Times New Roman"/>
        <family val="1"/>
      </rPr>
      <t xml:space="preserve"> </t>
    </r>
    <r>
      <rPr>
        <sz val="12"/>
        <rFont val="Arial"/>
        <family val="2"/>
      </rPr>
      <t>namułu 30 cm</t>
    </r>
  </si>
  <si>
    <r>
      <rPr>
        <sz val="12"/>
        <rFont val="Arial"/>
        <family val="2"/>
      </rPr>
      <t>Nr STWiOR: D-04.04.02
Podbudowy z kruszyw łamanych, warstwa dolna, po zagęszczeniu</t>
    </r>
    <r>
      <rPr>
        <sz val="12"/>
        <rFont val="Times New Roman"/>
        <family val="1"/>
      </rPr>
      <t xml:space="preserve"> </t>
    </r>
    <r>
      <rPr>
        <sz val="12"/>
        <rFont val="Arial"/>
        <family val="2"/>
      </rPr>
      <t>20 cm                                  (zatoka, zjazdy bitumiczne)</t>
    </r>
  </si>
  <si>
    <r>
      <rPr>
        <sz val="12"/>
        <rFont val="Arial"/>
        <family val="2"/>
      </rPr>
      <t>Nr STWiOR: D-04.05.01
Podbudowy z gruntu stabilizowanego, cementem 25 kg/m2, warstwa</t>
    </r>
    <r>
      <rPr>
        <sz val="12"/>
        <rFont val="Times New Roman"/>
        <family val="1"/>
      </rPr>
      <t xml:space="preserve"> </t>
    </r>
    <r>
      <rPr>
        <sz val="12"/>
        <rFont val="Arial"/>
        <family val="2"/>
      </rPr>
      <t>po zagęszczeniu              15 cm (poszerzenie, zatoka, zjazdy bitumiczne)</t>
    </r>
  </si>
  <si>
    <r>
      <rPr>
        <b/>
        <sz val="12"/>
        <rFont val="Arial"/>
        <family val="2"/>
      </rPr>
      <t xml:space="preserve">Kody CPV: 45233142-6  Roboty w zakresie naprawy dróg                                                                </t>
    </r>
    <r>
      <rPr>
        <b/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Nr STWiOR: D-08.00.00
Elementy ulic</t>
    </r>
  </si>
  <si>
    <t>Nr STWiOR: D-08.01.00
Ściek korytkowy i podchodnikowy na podsypce cementowo - piask., b 50 cm</t>
  </si>
  <si>
    <r>
      <rPr>
        <sz val="12"/>
        <rFont val="Arial"/>
        <family val="2"/>
      </rPr>
      <t>Nr STWiOR: D-07.02.00
Oznakowanie poziome jezdni farbą chlorokauczukową, linie na</t>
    </r>
    <r>
      <rPr>
        <sz val="12"/>
        <rFont val="Times New Roman"/>
        <family val="1"/>
      </rPr>
      <t xml:space="preserve"> </t>
    </r>
    <r>
      <rPr>
        <sz val="12"/>
        <rFont val="Arial"/>
        <family val="2"/>
      </rPr>
      <t>skrzyżowaniach i przejściach dla pieszych, malowanie ręczne, P-14, P-10</t>
    </r>
  </si>
  <si>
    <t>Ogólna charakterystyka robót budowlanych</t>
  </si>
  <si>
    <r>
      <rPr>
        <b/>
        <sz val="12"/>
        <rFont val="Arial"/>
        <family val="2"/>
      </rPr>
      <t>Kody CPV: 45233142-6  Roboty w zakresie naprawy dróg</t>
    </r>
    <r>
      <rPr>
        <b/>
        <sz val="12"/>
        <rFont val="Times New Roman"/>
        <family val="1"/>
      </rPr>
      <t xml:space="preserve">                                                                                              </t>
    </r>
    <r>
      <rPr>
        <b/>
        <sz val="12"/>
        <rFont val="Arial"/>
        <family val="2"/>
      </rPr>
      <t>Nr STWiOR: D-04.00.00
Podbudowy</t>
    </r>
  </si>
  <si>
    <r>
      <rPr>
        <b/>
        <sz val="12"/>
        <rFont val="Arial"/>
        <family val="2"/>
      </rPr>
      <t xml:space="preserve">Kody CPV: 45233142-6  Roboty w zakresie naprawy dróg                                                                          </t>
    </r>
    <r>
      <rPr>
        <b/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Nr STWiOR: D-05.00.00
Nawierzchnie</t>
    </r>
  </si>
  <si>
    <r>
      <rPr>
        <b/>
        <sz val="12"/>
        <rFont val="Arial"/>
        <family val="2"/>
      </rPr>
      <t xml:space="preserve">Kody CPV: 45112000-5  Roboty w zakresie usuwania gleby                                                                                    </t>
    </r>
    <r>
      <rPr>
        <b/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Nr STWiOR: KD– 00.00.00
Roboty w zakresie przygotowania terenu pod budowe</t>
    </r>
    <r>
      <rPr>
        <b/>
        <sz val="12"/>
        <rFont val="Times New Roman"/>
        <family val="1"/>
      </rPr>
      <t xml:space="preserve"> - </t>
    </r>
    <r>
      <rPr>
        <b/>
        <sz val="12"/>
        <rFont val="Arial"/>
        <family val="2"/>
      </rPr>
      <t>wymiana przepustów</t>
    </r>
  </si>
  <si>
    <r>
      <rPr>
        <b/>
        <sz val="12"/>
        <rFont val="Arial"/>
        <family val="2"/>
      </rPr>
      <t>Kody CPV: 45111200-0  Roboty w zakresie przygotowania terenu</t>
    </r>
    <r>
      <rPr>
        <b/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 xml:space="preserve">pod budowę i roboty ziemne
45111300-1  Roboty rozbiórkowe
45233200-1  Roboty w zakresie różnych nawierzchni                                                                                             </t>
    </r>
    <r>
      <rPr>
        <b/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Nr STWiOR: D-05.00.00 Remont i regulacja zjazdów z kostki</t>
    </r>
  </si>
  <si>
    <r>
      <rPr>
        <b/>
        <sz val="12"/>
        <rFont val="Arial"/>
        <family val="2"/>
      </rPr>
      <t>Kody CPV: 45233150-5  Roboty w zakresie regulacji ruchu</t>
    </r>
    <r>
      <rPr>
        <b/>
        <sz val="12"/>
        <rFont val="Times New Roman"/>
        <family val="1"/>
      </rPr>
      <t xml:space="preserve">                                                                                            </t>
    </r>
    <r>
      <rPr>
        <b/>
        <sz val="12"/>
        <rFont val="Arial"/>
        <family val="2"/>
      </rPr>
      <t>Nr STWiOR: D-07.00.00
Urządzenia bezpieczeństwa ruchu (stała)</t>
    </r>
  </si>
  <si>
    <t xml:space="preserve">warstwa ścieralna z betonu asfaltowego AC11S                                                      </t>
  </si>
  <si>
    <t xml:space="preserve">warstwa wyrównawcza z betonu asfaltowego AC11W                       </t>
  </si>
  <si>
    <t xml:space="preserve">warstwa ścieralna z betonu asfaltowego AC11S                                                     </t>
  </si>
  <si>
    <t>Konstrukcja chodnika i zjazdów z kostki betonowej:</t>
  </si>
  <si>
    <t>warstwa wyrównawcza z betonu asfaltowego AC16W</t>
  </si>
  <si>
    <t>6 cm</t>
  </si>
  <si>
    <t>4 cm</t>
  </si>
  <si>
    <t xml:space="preserve">śr. 50 kg/m2 </t>
  </si>
  <si>
    <t>podbudowa z kruszywa łamanego stabilizowanego mechanicznie 0/31,5</t>
  </si>
  <si>
    <t>20 cm</t>
  </si>
  <si>
    <t>grunt stabilizowany cementem Rm=2,5MPa</t>
  </si>
  <si>
    <t>podłoże gruntowe</t>
  </si>
  <si>
    <t>15 cm</t>
  </si>
  <si>
    <t>siatka geokompozytowa szklano-węglowa wytrzymałość na rozciąganie min. 120kN/m</t>
  </si>
  <si>
    <t xml:space="preserve">warstwa wyrównawcza z betonu asfaltowego AC11W                                   </t>
  </si>
  <si>
    <t>śr. 50 kg/m2</t>
  </si>
  <si>
    <t>Konstrukcja jezdni z betonu asfaltowego - nakładka:</t>
  </si>
  <si>
    <t>Konstrukcja jezdni z betonu asfaltowego - poszerzenia:</t>
  </si>
  <si>
    <t>Konstrukcja zatoki autobusowej:</t>
  </si>
  <si>
    <t>Konstrukcja zjazdy z kruszywa/pobocza z kruszywa:</t>
  </si>
  <si>
    <t xml:space="preserve">warstwa ścieralna kostki betonowej wibroprasowanej                                              </t>
  </si>
  <si>
    <t>8 cm</t>
  </si>
  <si>
    <t xml:space="preserve">podsypka cementowo – piaskowa                                                                                </t>
  </si>
  <si>
    <t>3 cm</t>
  </si>
  <si>
    <t xml:space="preserve">podbudowa KŁSM 0-31,5                                                                                               </t>
  </si>
  <si>
    <t>10 cm</t>
  </si>
  <si>
    <t xml:space="preserve">grunt stabilizowany cementem Rm=2,5MPa                                                                </t>
  </si>
  <si>
    <t xml:space="preserve">warstwa kruszywa KŁSM 0-31,5                                                                     </t>
  </si>
  <si>
    <r>
      <rPr>
        <sz val="12"/>
        <rFont val="Arial"/>
        <family val="2"/>
      </rPr>
      <t>Inwestycja zlokalizowana jest w województwie pomorskim, w powiecie lęborskim, w gminie Nowa Wieś Lęborska.</t>
    </r>
  </si>
  <si>
    <r>
      <rPr>
        <sz val="12"/>
        <rFont val="Arial"/>
        <family val="2"/>
      </rPr>
      <t>Istniejąca droga posiada nawierzchnię asfaltową na całej długości. W miejscach dojazdu do przyległych posesji zlokalizowane są</t>
    </r>
    <r>
      <rPr>
        <sz val="12"/>
        <rFont val="Times New Roman"/>
        <family val="1"/>
      </rPr>
      <t xml:space="preserve"> </t>
    </r>
    <r>
      <rPr>
        <sz val="12"/>
        <rFont val="Arial"/>
        <family val="2"/>
      </rPr>
      <t>zjazdy, w miejscach przecięcia z istniejącymi drogami – skrzyżowania.</t>
    </r>
  </si>
  <si>
    <r>
      <rPr>
        <sz val="12"/>
        <rFont val="Arial"/>
        <family val="2"/>
      </rPr>
      <t>W ramach przebudowy drogi planuje się wykonać w szczególności:</t>
    </r>
  </si>
  <si>
    <r>
      <rPr>
        <sz val="12"/>
        <rFont val="Arial"/>
        <family val="2"/>
      </rPr>
      <t>W stanie istniejącym droga mają szerokość zmienną, dochodzącą do 4,5m  wraz z lokalnymi poszerzeniami. Droga przebiega w terenie</t>
    </r>
    <r>
      <rPr>
        <sz val="12"/>
        <rFont val="Times New Roman"/>
        <family val="1"/>
      </rPr>
      <t xml:space="preserve"> </t>
    </r>
    <r>
      <rPr>
        <sz val="12"/>
        <rFont val="Arial"/>
        <family val="2"/>
      </rPr>
      <t>zabudowanym oraz niezabudowanym.</t>
    </r>
  </si>
  <si>
    <r>
      <rPr>
        <sz val="12"/>
        <rFont val="Arial"/>
        <family val="2"/>
      </rPr>
      <t>Droga posiada kategorię ruchu KR2. Na przebudowywanym odcinku poza ruchem samochodów osobowych i rolniczych występuje również ruch</t>
    </r>
    <r>
      <rPr>
        <sz val="12"/>
        <rFont val="Times New Roman"/>
        <family val="1"/>
      </rPr>
      <t xml:space="preserve"> </t>
    </r>
    <r>
      <rPr>
        <sz val="12"/>
        <rFont val="Arial"/>
        <family val="2"/>
      </rPr>
      <t>pieszych.</t>
    </r>
  </si>
  <si>
    <r>
      <rPr>
        <sz val="12"/>
        <rFont val="Arial"/>
        <family val="2"/>
      </rPr>
      <t>Na odcinku objętym inwestycją w obecnym stanie droga posiada nawierzchnię bitumiczną - gruntową. Stan techniczny i równość istniejącej</t>
    </r>
    <r>
      <rPr>
        <sz val="12"/>
        <rFont val="Times New Roman"/>
        <family val="1"/>
      </rPr>
      <t xml:space="preserve"> </t>
    </r>
    <r>
      <rPr>
        <sz val="12"/>
        <rFont val="Arial"/>
        <family val="2"/>
      </rPr>
      <t>nawierzchni są niezadowalające. Występują liczne uszkodzenia: nierówności, zapadnięcia, wyboje.</t>
    </r>
  </si>
  <si>
    <r>
      <rPr>
        <sz val="12"/>
        <rFont val="Arial"/>
        <family val="2"/>
      </rPr>
      <t>Przebudowywana droga ma szerokość zmienną wraz z przylegającymi na odcinkach chodnikami zmiennej szerokości.</t>
    </r>
    <r>
      <rPr>
        <sz val="12"/>
        <rFont val="Times New Roman"/>
        <family val="1"/>
      </rPr>
      <t xml:space="preserve"> </t>
    </r>
    <r>
      <rPr>
        <sz val="12"/>
        <rFont val="Arial"/>
        <family val="2"/>
      </rPr>
      <t>Przebudowywana droga nie zmienia swojego przebiegu, szerokość zostanie zwiększona do 5,0m.</t>
    </r>
  </si>
  <si>
    <r>
      <rPr>
        <sz val="12"/>
        <rFont val="Arial"/>
        <family val="2"/>
      </rPr>
      <t>Na podstawie rozporządzenia Ministra Transportu i Gospodarki Morskiej z dnia 2 marca 1999 r. w sprawie warunków technicznych jakim</t>
    </r>
    <r>
      <rPr>
        <sz val="12"/>
        <rFont val="Times New Roman"/>
        <family val="1"/>
      </rPr>
      <t xml:space="preserve"> </t>
    </r>
    <r>
      <rPr>
        <sz val="12"/>
        <rFont val="Arial"/>
        <family val="2"/>
      </rPr>
      <t>powinny odpowiadać drogi publiczne i ich usytuowanie (Dz. U. Nr 43 poz.430), a także warunków gruntowo-wodnych projektuje się</t>
    </r>
    <r>
      <rPr>
        <sz val="12"/>
        <rFont val="Times New Roman"/>
        <family val="1"/>
      </rPr>
      <t xml:space="preserve"> </t>
    </r>
    <r>
      <rPr>
        <sz val="12"/>
        <rFont val="Arial"/>
        <family val="2"/>
      </rPr>
      <t>następujące konstrukcje nawierzchni:</t>
    </r>
  </si>
  <si>
    <r>
      <rPr>
        <sz val="12"/>
        <rFont val="Arial"/>
        <family val="2"/>
      </rPr>
      <t xml:space="preserve">grunt stabilizowany cementem Rm=2,5MPa                                                                </t>
    </r>
    <r>
      <rPr>
        <sz val="12"/>
        <rFont val="Times New Roman"/>
        <family val="1"/>
      </rPr>
      <t xml:space="preserve"> </t>
    </r>
  </si>
  <si>
    <r>
      <rPr>
        <sz val="12"/>
        <rFont val="Arial"/>
        <family val="2"/>
      </rPr>
      <t>zagęszczony grunt rodzimy (szer. 0.75m)</t>
    </r>
  </si>
  <si>
    <r>
      <rPr>
        <sz val="12"/>
        <rFont val="Arial"/>
        <family val="2"/>
      </rPr>
      <t>Od strony peronu/chodnika jezdnia ograniczona krawężnikiem betonowym 15x30cm ustawionym na ławie betonowej z oporem z betonu C12/15</t>
    </r>
    <r>
      <rPr>
        <sz val="12"/>
        <rFont val="Times New Roman"/>
        <family val="1"/>
      </rPr>
      <t xml:space="preserve"> </t>
    </r>
    <r>
      <rPr>
        <sz val="12"/>
        <rFont val="Arial"/>
        <family val="2"/>
      </rPr>
      <t>ze światłem 12cm, przed zjazdami o świetle 4 cm. Obniżenie światła krawężnika do 4 cm zaprojektowano przez rampy na długości</t>
    </r>
    <r>
      <rPr>
        <sz val="12"/>
        <rFont val="Times New Roman"/>
        <family val="1"/>
      </rPr>
      <t xml:space="preserve">  </t>
    </r>
    <r>
      <rPr>
        <sz val="12"/>
        <rFont val="Arial"/>
        <family val="2"/>
      </rPr>
      <t>1,00m.</t>
    </r>
  </si>
  <si>
    <r>
      <rPr>
        <sz val="12"/>
        <rFont val="Arial"/>
        <family val="2"/>
      </rPr>
      <t>Chodnik od strony przyległych posesji oraz od  strony pasa zieleni ograniczono obrzeżem betonowym 8x30cm ustawionym na</t>
    </r>
    <r>
      <rPr>
        <sz val="12"/>
        <rFont val="Times New Roman"/>
        <family val="1"/>
      </rPr>
      <t xml:space="preserve"> </t>
    </r>
    <r>
      <rPr>
        <sz val="12"/>
        <rFont val="Arial"/>
        <family val="2"/>
      </rPr>
      <t>podsypce cementowo-piaskowej.</t>
    </r>
  </si>
  <si>
    <r>
      <rPr>
        <sz val="12"/>
        <rFont val="Arial"/>
        <family val="2"/>
      </rPr>
      <t>Na krawędzi nawierzchni na zakończeniu zjazdów bitumicznych/z kostki zaprojektowano opornik  betonowy wtopiony 12x25cm</t>
    </r>
    <r>
      <rPr>
        <sz val="12"/>
        <rFont val="Times New Roman"/>
        <family val="1"/>
      </rPr>
      <t xml:space="preserve"> </t>
    </r>
    <r>
      <rPr>
        <sz val="12"/>
        <rFont val="Arial"/>
        <family val="2"/>
      </rPr>
      <t>posadowiony na ławie betonowej z oporem.</t>
    </r>
  </si>
  <si>
    <r>
      <rPr>
        <sz val="12"/>
        <rFont val="Arial"/>
        <family val="2"/>
      </rPr>
      <t>W wyniku przebudowy odwodnienie drogi nie ulegnie zmianie, projektowana jest konserwacja rowów przydrożnych i ich oczyszczenie.</t>
    </r>
    <r>
      <rPr>
        <sz val="12"/>
        <rFont val="Times New Roman"/>
        <family val="1"/>
      </rPr>
      <t xml:space="preserve"> </t>
    </r>
    <r>
      <rPr>
        <sz val="12"/>
        <rFont val="Arial"/>
        <family val="2"/>
      </rPr>
      <t xml:space="preserve">Przepusty planowane są do oczyszczenia oraz do wymiany zgodnie z oznaczeniem na planie sytuacyjnym. </t>
    </r>
  </si>
  <si>
    <t>Przedmiotem opracowania jest projekt przebudowy drogi powiatowej 1311G na odcinku od miejscowości Janowice do miejscowości Redkowice (skrzyżowanie z DP 1183G).</t>
  </si>
  <si>
    <r>
      <t xml:space="preserve">- </t>
    </r>
    <r>
      <rPr>
        <sz val="12"/>
        <rFont val="Arial"/>
        <family val="2"/>
      </rPr>
      <t>przebudowę nawierzchni dróg - dostosowanie konstrukcji jezdni w celu uzyskania parametrów wymaganych dla dróg powiatowych;</t>
    </r>
    <r>
      <rPr>
        <sz val="12"/>
        <rFont val="Times New Roman"/>
        <family val="1"/>
      </rPr>
      <t xml:space="preserve"> </t>
    </r>
    <r>
      <rPr>
        <sz val="12"/>
        <rFont val="Arial"/>
        <family val="2"/>
      </rPr>
      <t>przebudowę chodników i zjazdów</t>
    </r>
  </si>
  <si>
    <r>
      <t xml:space="preserve">- </t>
    </r>
    <r>
      <rPr>
        <sz val="12"/>
        <rFont val="Arial"/>
        <family val="2"/>
      </rPr>
      <t>wykonanie oznakowania pionowego i poziomego</t>
    </r>
  </si>
  <si>
    <t xml:space="preserve">Wartość kosztorysowa robót budowlanych:         </t>
  </si>
  <si>
    <t xml:space="preserve">Netto: </t>
  </si>
  <si>
    <t xml:space="preserve">Vat 23%: </t>
  </si>
  <si>
    <t xml:space="preserve">Brutto: </t>
  </si>
  <si>
    <t xml:space="preserve">Data sporządzenia:   </t>
  </si>
  <si>
    <t>Kosztorys Ofertowy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</si>
</sst>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##0;###0"/>
    <numFmt numFmtId="167" formatCode="#,##0;#,##0"/>
    <numFmt numFmtId="168" formatCode="###0.000;###0.000"/>
    <numFmt numFmtId="169" formatCode="###0.00;###0.00"/>
    <numFmt numFmtId="170" formatCode="_-* #,##0.000\ &quot;zł&quot;_-;\-* #,##0.000\ &quot;zł&quot;_-;_-* &quot;-&quot;???\ &quot;zł&quot;_-;_-@_-"/>
    <numFmt numFmtId="171" formatCode="0.00000"/>
    <numFmt numFmtId="172" formatCode="0.0000"/>
    <numFmt numFmtId="173" formatCode="0.000"/>
    <numFmt numFmtId="174" formatCode="0.0"/>
    <numFmt numFmtId="175" formatCode="_-* #,##0.00\ &quot;zł&quot;_-;\-* #,##0.00\ &quot;zł&quot;_-;_-* &quot;-&quot;???\ &quot;zł&quot;_-;_-@_-"/>
    <numFmt numFmtId="176" formatCode="#,##0.00\ &quot;zł&quot;"/>
    <numFmt numFmtId="177" formatCode="_-* #,##0.0000\ &quot;zł&quot;_-;\-* #,##0.0000\ &quot;zł&quot;_-;_-* &quot;-&quot;???\ &quot;zł&quot;_-;_-@_-"/>
  </numFmts>
  <fonts count="48">
    <font>
      <sz val="10"/>
      <name val="Arial"/>
      <family val="0"/>
    </font>
    <font>
      <b/>
      <sz val="23"/>
      <name val="Arial"/>
      <family val="0"/>
    </font>
    <font>
      <b/>
      <sz val="16"/>
      <name val="Arial"/>
      <family val="0"/>
    </font>
    <font>
      <b/>
      <sz val="16"/>
      <name val="Times New Roman"/>
      <family val="1"/>
    </font>
    <font>
      <sz val="16"/>
      <color indexed="8"/>
      <name val="Arial"/>
      <family val="2"/>
    </font>
    <font>
      <sz val="16"/>
      <name val="Arial"/>
      <family val="0"/>
    </font>
    <font>
      <sz val="16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color indexed="8"/>
      <name val="Arial"/>
      <family val="2"/>
    </font>
    <font>
      <sz val="12"/>
      <name val="Times New Roman"/>
      <family val="1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ill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33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166" fontId="4" fillId="0" borderId="12" xfId="0" applyNumberFormat="1" applyFont="1" applyFill="1" applyBorder="1" applyAlignment="1">
      <alignment horizontal="center" vertical="top" wrapText="1"/>
    </xf>
    <xf numFmtId="167" fontId="4" fillId="0" borderId="12" xfId="0" applyNumberFormat="1" applyFont="1" applyFill="1" applyBorder="1" applyAlignment="1">
      <alignment horizontal="center" vertical="top" wrapText="1"/>
    </xf>
    <xf numFmtId="175" fontId="5" fillId="0" borderId="13" xfId="0" applyNumberFormat="1" applyFont="1" applyFill="1" applyBorder="1" applyAlignment="1">
      <alignment horizontal="right" vertical="top" wrapText="1"/>
    </xf>
    <xf numFmtId="175" fontId="2" fillId="0" borderId="13" xfId="0" applyNumberFormat="1" applyFont="1" applyFill="1" applyBorder="1" applyAlignment="1">
      <alignment horizontal="right" vertical="center" wrapText="1"/>
    </xf>
    <xf numFmtId="176" fontId="2" fillId="0" borderId="13" xfId="58" applyNumberFormat="1" applyFont="1" applyFill="1" applyBorder="1" applyAlignment="1">
      <alignment horizontal="right" vertical="top" wrapText="1"/>
    </xf>
    <xf numFmtId="176" fontId="5" fillId="0" borderId="13" xfId="58" applyNumberFormat="1" applyFont="1" applyFill="1" applyBorder="1" applyAlignment="1">
      <alignment horizontal="right" vertical="top" wrapText="1"/>
    </xf>
    <xf numFmtId="176" fontId="2" fillId="0" borderId="14" xfId="58" applyNumberFormat="1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horizontal="center" vertical="center" wrapText="1"/>
    </xf>
    <xf numFmtId="168" fontId="4" fillId="0" borderId="10" xfId="0" applyNumberFormat="1" applyFont="1" applyFill="1" applyBorder="1" applyAlignment="1">
      <alignment horizontal="center" vertical="center" wrapText="1"/>
    </xf>
    <xf numFmtId="44" fontId="5" fillId="0" borderId="10" xfId="58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44" fontId="4" fillId="0" borderId="10" xfId="58" applyFont="1" applyFill="1" applyBorder="1" applyAlignment="1">
      <alignment horizontal="center" vertical="center" wrapText="1"/>
    </xf>
    <xf numFmtId="44" fontId="5" fillId="0" borderId="13" xfId="58" applyFont="1" applyFill="1" applyBorder="1" applyAlignment="1">
      <alignment horizontal="center" vertical="center" wrapText="1"/>
    </xf>
    <xf numFmtId="173" fontId="5" fillId="33" borderId="10" xfId="0" applyNumberFormat="1" applyFont="1" applyFill="1" applyBorder="1" applyAlignment="1">
      <alignment horizontal="center" vertical="center" wrapText="1"/>
    </xf>
    <xf numFmtId="168" fontId="4" fillId="33" borderId="10" xfId="0" applyNumberFormat="1" applyFont="1" applyFill="1" applyBorder="1" applyAlignment="1">
      <alignment horizontal="center" vertical="center" wrapText="1"/>
    </xf>
    <xf numFmtId="44" fontId="4" fillId="33" borderId="10" xfId="58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9" fontId="4" fillId="0" borderId="10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168" fontId="4" fillId="0" borderId="16" xfId="0" applyNumberFormat="1" applyFont="1" applyFill="1" applyBorder="1" applyAlignment="1">
      <alignment horizontal="center" vertical="center" wrapText="1"/>
    </xf>
    <xf numFmtId="44" fontId="5" fillId="0" borderId="17" xfId="58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73" fontId="0" fillId="0" borderId="10" xfId="0" applyNumberFormat="1" applyFill="1" applyBorder="1" applyAlignment="1">
      <alignment horizontal="center" vertical="center" wrapText="1"/>
    </xf>
    <xf numFmtId="44" fontId="0" fillId="0" borderId="10" xfId="58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44" fontId="4" fillId="0" borderId="16" xfId="58" applyFont="1" applyFill="1" applyBorder="1" applyAlignment="1">
      <alignment horizontal="center" vertical="center" wrapText="1"/>
    </xf>
    <xf numFmtId="175" fontId="5" fillId="0" borderId="13" xfId="0" applyNumberFormat="1" applyFont="1" applyFill="1" applyBorder="1" applyAlignment="1">
      <alignment horizontal="center" vertical="center" wrapText="1"/>
    </xf>
    <xf numFmtId="175" fontId="0" fillId="0" borderId="13" xfId="0" applyNumberFormat="1" applyFill="1" applyBorder="1" applyAlignment="1">
      <alignment horizontal="center" vertical="center" wrapText="1"/>
    </xf>
    <xf numFmtId="175" fontId="5" fillId="0" borderId="13" xfId="58" applyNumberFormat="1" applyFont="1" applyFill="1" applyBorder="1" applyAlignment="1">
      <alignment horizontal="center" vertical="center" wrapText="1"/>
    </xf>
    <xf numFmtId="175" fontId="5" fillId="33" borderId="13" xfId="58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4" fontId="8" fillId="0" borderId="0" xfId="58" applyFont="1" applyFill="1" applyBorder="1" applyAlignment="1">
      <alignment horizontal="left" vertical="center" wrapText="1"/>
    </xf>
    <xf numFmtId="44" fontId="2" fillId="0" borderId="0" xfId="58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166" fontId="11" fillId="0" borderId="12" xfId="0" applyNumberFormat="1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167" fontId="11" fillId="0" borderId="12" xfId="0" applyNumberFormat="1" applyFont="1" applyFill="1" applyBorder="1" applyAlignment="1">
      <alignment horizontal="center" vertical="top" wrapText="1"/>
    </xf>
    <xf numFmtId="168" fontId="11" fillId="0" borderId="10" xfId="0" applyNumberFormat="1" applyFont="1" applyFill="1" applyBorder="1" applyAlignment="1">
      <alignment horizontal="center" vertical="center" wrapText="1"/>
    </xf>
    <xf numFmtId="173" fontId="9" fillId="0" borderId="10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173" fontId="9" fillId="33" borderId="10" xfId="0" applyNumberFormat="1" applyFont="1" applyFill="1" applyBorder="1" applyAlignment="1">
      <alignment horizontal="center" vertical="center" wrapText="1"/>
    </xf>
    <xf numFmtId="168" fontId="11" fillId="33" borderId="13" xfId="0" applyNumberFormat="1" applyFont="1" applyFill="1" applyBorder="1" applyAlignment="1">
      <alignment horizontal="center" vertical="center" wrapText="1"/>
    </xf>
    <xf numFmtId="173" fontId="11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69" fontId="11" fillId="0" borderId="13" xfId="0" applyNumberFormat="1" applyFont="1" applyFill="1" applyBorder="1" applyAlignment="1">
      <alignment horizontal="center" vertical="center" wrapText="1"/>
    </xf>
    <xf numFmtId="166" fontId="11" fillId="0" borderId="13" xfId="0" applyNumberFormat="1" applyFont="1" applyFill="1" applyBorder="1" applyAlignment="1">
      <alignment horizontal="center" vertical="center" wrapText="1"/>
    </xf>
    <xf numFmtId="167" fontId="11" fillId="0" borderId="18" xfId="0" applyNumberFormat="1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center" wrapText="1"/>
    </xf>
    <xf numFmtId="168" fontId="11" fillId="0" borderId="20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/>
    </xf>
    <xf numFmtId="167" fontId="11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 wrapText="1"/>
    </xf>
    <xf numFmtId="173" fontId="9" fillId="0" borderId="0" xfId="0" applyNumberFormat="1" applyFont="1" applyFill="1" applyBorder="1" applyAlignment="1">
      <alignment horizontal="center" vertical="center" wrapText="1"/>
    </xf>
    <xf numFmtId="173" fontId="9" fillId="0" borderId="20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9" fillId="0" borderId="0" xfId="0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 vertical="center"/>
    </xf>
    <xf numFmtId="8" fontId="2" fillId="0" borderId="0" xfId="0" applyNumberFormat="1" applyFont="1" applyFill="1" applyBorder="1" applyAlignment="1">
      <alignment horizontal="left" vertical="center" wrapText="1"/>
    </xf>
    <xf numFmtId="0" fontId="0" fillId="0" borderId="25" xfId="0" applyFill="1" applyBorder="1" applyAlignment="1">
      <alignment horizontal="left" vertical="top" wrapText="1"/>
    </xf>
    <xf numFmtId="0" fontId="5" fillId="0" borderId="25" xfId="0" applyFont="1" applyFill="1" applyBorder="1" applyAlignment="1">
      <alignment horizontal="left" vertical="top" wrapText="1"/>
    </xf>
    <xf numFmtId="0" fontId="5" fillId="0" borderId="25" xfId="0" applyFont="1" applyFill="1" applyBorder="1" applyAlignment="1">
      <alignment horizontal="center" vertical="center" wrapText="1"/>
    </xf>
    <xf numFmtId="168" fontId="4" fillId="0" borderId="25" xfId="0" applyNumberFormat="1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44" fontId="4" fillId="0" borderId="25" xfId="58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 vertical="top"/>
    </xf>
    <xf numFmtId="0" fontId="1" fillId="0" borderId="27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 wrapText="1"/>
    </xf>
    <xf numFmtId="0" fontId="5" fillId="0" borderId="28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26" xfId="0" applyFill="1" applyBorder="1" applyAlignment="1">
      <alignment horizontal="left" vertical="top" wrapText="1"/>
    </xf>
    <xf numFmtId="0" fontId="0" fillId="0" borderId="28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28" xfId="0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0" fillId="33" borderId="26" xfId="0" applyFill="1" applyBorder="1" applyAlignment="1">
      <alignment horizontal="left" vertical="top" wrapText="1"/>
    </xf>
    <xf numFmtId="0" fontId="0" fillId="33" borderId="28" xfId="0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29" xfId="0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0" fillId="0" borderId="25" xfId="0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center" vertical="top"/>
    </xf>
    <xf numFmtId="0" fontId="1" fillId="0" borderId="30" xfId="0" applyFont="1" applyFill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right" vertical="top" wrapText="1"/>
    </xf>
    <xf numFmtId="0" fontId="5" fillId="0" borderId="26" xfId="0" applyFont="1" applyFill="1" applyBorder="1" applyAlignment="1">
      <alignment horizontal="right" vertical="top" wrapText="1"/>
    </xf>
    <xf numFmtId="0" fontId="2" fillId="0" borderId="18" xfId="0" applyFont="1" applyFill="1" applyBorder="1" applyAlignment="1">
      <alignment horizontal="right" vertical="top" wrapText="1"/>
    </xf>
    <xf numFmtId="0" fontId="2" fillId="0" borderId="32" xfId="0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horizontal="right" vertical="top" wrapText="1"/>
    </xf>
    <xf numFmtId="0" fontId="2" fillId="0" borderId="26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top" wrapText="1"/>
    </xf>
    <xf numFmtId="0" fontId="9" fillId="0" borderId="33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left" vertical="top" wrapText="1"/>
    </xf>
    <xf numFmtId="0" fontId="9" fillId="0" borderId="32" xfId="0" applyFont="1" applyFill="1" applyBorder="1" applyAlignment="1">
      <alignment horizontal="left" vertical="top" wrapText="1"/>
    </xf>
    <xf numFmtId="0" fontId="8" fillId="0" borderId="23" xfId="0" applyFont="1" applyFill="1" applyBorder="1" applyAlignment="1">
      <alignment horizontal="center" vertical="top" wrapText="1"/>
    </xf>
    <xf numFmtId="0" fontId="8" fillId="0" borderId="30" xfId="0" applyFont="1" applyFill="1" applyBorder="1" applyAlignment="1">
      <alignment horizontal="center" vertical="top" wrapText="1"/>
    </xf>
    <xf numFmtId="0" fontId="8" fillId="0" borderId="34" xfId="0" applyFont="1" applyFill="1" applyBorder="1" applyAlignment="1">
      <alignment horizontal="center" vertical="top" wrapText="1"/>
    </xf>
    <xf numFmtId="0" fontId="9" fillId="0" borderId="23" xfId="0" applyFont="1" applyFill="1" applyBorder="1" applyAlignment="1">
      <alignment horizontal="center" vertical="top" wrapText="1"/>
    </xf>
    <xf numFmtId="0" fontId="9" fillId="0" borderId="34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28" xfId="0" applyFont="1" applyFill="1" applyBorder="1" applyAlignment="1">
      <alignment horizontal="left" vertical="top" wrapText="1"/>
    </xf>
    <xf numFmtId="0" fontId="9" fillId="0" borderId="26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28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26" xfId="0" applyFont="1" applyFill="1" applyBorder="1" applyAlignment="1">
      <alignment horizontal="center" vertical="top" wrapText="1"/>
    </xf>
    <xf numFmtId="0" fontId="8" fillId="0" borderId="28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0" fontId="9" fillId="33" borderId="26" xfId="0" applyFont="1" applyFill="1" applyBorder="1" applyAlignment="1">
      <alignment horizontal="left" vertical="top" wrapText="1"/>
    </xf>
    <xf numFmtId="0" fontId="9" fillId="33" borderId="28" xfId="0" applyFont="1" applyFill="1" applyBorder="1" applyAlignment="1">
      <alignment horizontal="left" vertical="top" wrapText="1"/>
    </xf>
    <xf numFmtId="0" fontId="8" fillId="0" borderId="21" xfId="0" applyFont="1" applyFill="1" applyBorder="1" applyAlignment="1">
      <alignment horizontal="center" vertical="top"/>
    </xf>
    <xf numFmtId="0" fontId="8" fillId="0" borderId="30" xfId="0" applyFont="1" applyFill="1" applyBorder="1" applyAlignment="1">
      <alignment horizontal="center" vertical="top"/>
    </xf>
    <xf numFmtId="0" fontId="8" fillId="0" borderId="31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center" vertical="top"/>
    </xf>
    <xf numFmtId="0" fontId="8" fillId="0" borderId="26" xfId="0" applyFont="1" applyFill="1" applyBorder="1" applyAlignment="1">
      <alignment horizontal="center" vertical="top"/>
    </xf>
    <xf numFmtId="0" fontId="8" fillId="0" borderId="27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right" vertical="top" wrapText="1"/>
    </xf>
    <xf numFmtId="0" fontId="0" fillId="0" borderId="26" xfId="0" applyFill="1" applyBorder="1" applyAlignment="1">
      <alignment horizontal="righ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28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center" vertical="top"/>
    </xf>
    <xf numFmtId="0" fontId="5" fillId="0" borderId="30" xfId="0" applyFont="1" applyFill="1" applyBorder="1" applyAlignment="1">
      <alignment horizontal="center" vertical="top"/>
    </xf>
    <xf numFmtId="0" fontId="5" fillId="0" borderId="31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left" vertical="top" wrapText="1"/>
    </xf>
    <xf numFmtId="0" fontId="5" fillId="0" borderId="26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1" fillId="0" borderId="35" xfId="0" applyFont="1" applyFill="1" applyBorder="1" applyAlignment="1">
      <alignment horizontal="center" vertical="top"/>
    </xf>
    <xf numFmtId="0" fontId="1" fillId="0" borderId="36" xfId="0" applyFont="1" applyFill="1" applyBorder="1" applyAlignment="1">
      <alignment horizontal="center" vertical="top"/>
    </xf>
    <xf numFmtId="0" fontId="1" fillId="0" borderId="37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6"/>
  <sheetViews>
    <sheetView tabSelected="1" zoomScale="60" zoomScaleNormal="60" zoomScalePageLayoutView="0" workbookViewId="0" topLeftCell="A1">
      <selection activeCell="B3" sqref="B3:M3"/>
    </sheetView>
  </sheetViews>
  <sheetFormatPr defaultColWidth="9.140625" defaultRowHeight="12.75"/>
  <cols>
    <col min="2" max="2" width="9.140625" style="7" customWidth="1"/>
    <col min="3" max="3" width="17.140625" style="0" customWidth="1"/>
    <col min="8" max="8" width="68.8515625" style="0" customWidth="1"/>
    <col min="9" max="9" width="8.421875" style="7" bestFit="1" customWidth="1"/>
    <col min="10" max="10" width="15.7109375" style="0" customWidth="1"/>
    <col min="12" max="12" width="19.140625" style="0" customWidth="1"/>
    <col min="13" max="13" width="30.421875" style="0" customWidth="1"/>
  </cols>
  <sheetData>
    <row r="2" spans="2:13" ht="29.25">
      <c r="B2" s="148" t="s">
        <v>351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50"/>
    </row>
    <row r="3" spans="2:13" ht="29.25">
      <c r="B3" s="125" t="s">
        <v>199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7"/>
    </row>
    <row r="4" spans="2:13" ht="43.5" customHeight="1">
      <c r="B4" s="9" t="s">
        <v>0</v>
      </c>
      <c r="C4" s="133" t="s">
        <v>1</v>
      </c>
      <c r="D4" s="134"/>
      <c r="E4" s="135" t="s">
        <v>2</v>
      </c>
      <c r="F4" s="136"/>
      <c r="G4" s="136"/>
      <c r="H4" s="137"/>
      <c r="I4" s="3" t="s">
        <v>3</v>
      </c>
      <c r="J4" s="2" t="s">
        <v>4</v>
      </c>
      <c r="K4" s="2" t="s">
        <v>5</v>
      </c>
      <c r="L4" s="4" t="s">
        <v>6</v>
      </c>
      <c r="M4" s="10" t="s">
        <v>7</v>
      </c>
    </row>
    <row r="5" spans="2:13" ht="84" customHeight="1">
      <c r="B5" s="11">
        <v>1</v>
      </c>
      <c r="C5" s="128" t="s">
        <v>8</v>
      </c>
      <c r="D5" s="129"/>
      <c r="E5" s="130" t="s">
        <v>9</v>
      </c>
      <c r="F5" s="131"/>
      <c r="G5" s="131"/>
      <c r="H5" s="132"/>
      <c r="I5" s="34"/>
      <c r="J5" s="35"/>
      <c r="K5" s="35"/>
      <c r="L5" s="35"/>
      <c r="M5" s="36"/>
    </row>
    <row r="6" spans="2:13" ht="61.5" customHeight="1">
      <c r="B6" s="12" t="s">
        <v>85</v>
      </c>
      <c r="C6" s="130" t="s">
        <v>10</v>
      </c>
      <c r="D6" s="132"/>
      <c r="E6" s="130" t="s">
        <v>11</v>
      </c>
      <c r="F6" s="131"/>
      <c r="G6" s="131"/>
      <c r="H6" s="132"/>
      <c r="I6" s="5" t="s">
        <v>12</v>
      </c>
      <c r="J6" s="19">
        <v>4.746</v>
      </c>
      <c r="K6" s="35"/>
      <c r="L6" s="20"/>
      <c r="M6" s="44"/>
    </row>
    <row r="7" spans="2:13" ht="78.75" customHeight="1">
      <c r="B7" s="11">
        <v>2</v>
      </c>
      <c r="C7" s="128" t="s">
        <v>8</v>
      </c>
      <c r="D7" s="129"/>
      <c r="E7" s="130" t="s">
        <v>13</v>
      </c>
      <c r="F7" s="131"/>
      <c r="G7" s="131"/>
      <c r="H7" s="132"/>
      <c r="I7" s="34"/>
      <c r="J7" s="35"/>
      <c r="K7" s="35"/>
      <c r="L7" s="35"/>
      <c r="M7" s="45"/>
    </row>
    <row r="8" spans="2:13" ht="59.25" customHeight="1">
      <c r="B8" s="12" t="s">
        <v>136</v>
      </c>
      <c r="C8" s="128" t="s">
        <v>16</v>
      </c>
      <c r="D8" s="129"/>
      <c r="E8" s="138" t="s">
        <v>114</v>
      </c>
      <c r="F8" s="131"/>
      <c r="G8" s="131"/>
      <c r="H8" s="132"/>
      <c r="I8" s="5" t="s">
        <v>15</v>
      </c>
      <c r="J8" s="21">
        <f>(4580)*(2-0.75)*0.2+(52.31+101.16+112.53+51.83+116+111.8)*0.2+(4580)*1.15*(0.06+0.2+0.15)+(52.31+101.16+51.83+116)*0.24+(112.53+111.8)*0.46+(14.23+40.26)*0.43+(18.03+18.03+17.28)*0.32+(19.92+22.5+23.7+22.5+12.67+23.7+23.7+21.62+23.7+23.7+23.7+23.7+23.7+16.81+23.7+20.13+23.7+23.7+23.7+23.7+23.7)*0.2</f>
        <v>3727.9893000000006</v>
      </c>
      <c r="K8" s="35"/>
      <c r="L8" s="22"/>
      <c r="M8" s="46"/>
    </row>
    <row r="9" spans="2:13" ht="40.5" customHeight="1">
      <c r="B9" s="12" t="s">
        <v>137</v>
      </c>
      <c r="C9" s="128" t="s">
        <v>18</v>
      </c>
      <c r="D9" s="129"/>
      <c r="E9" s="139" t="s">
        <v>115</v>
      </c>
      <c r="F9" s="131"/>
      <c r="G9" s="131"/>
      <c r="H9" s="132"/>
      <c r="I9" s="5" t="s">
        <v>15</v>
      </c>
      <c r="J9" s="21">
        <f>J8</f>
        <v>3727.9893000000006</v>
      </c>
      <c r="K9" s="35"/>
      <c r="L9" s="22"/>
      <c r="M9" s="46"/>
    </row>
    <row r="10" spans="2:13" ht="60" customHeight="1">
      <c r="B10" s="12" t="s">
        <v>138</v>
      </c>
      <c r="C10" s="128" t="s">
        <v>19</v>
      </c>
      <c r="D10" s="129"/>
      <c r="E10" s="138" t="s">
        <v>116</v>
      </c>
      <c r="F10" s="131"/>
      <c r="G10" s="131"/>
      <c r="H10" s="132"/>
      <c r="I10" s="5" t="s">
        <v>15</v>
      </c>
      <c r="J10" s="21">
        <f>J8</f>
        <v>3727.9893000000006</v>
      </c>
      <c r="K10" s="35"/>
      <c r="L10" s="22"/>
      <c r="M10" s="46"/>
    </row>
    <row r="11" spans="2:13" ht="61.5" customHeight="1">
      <c r="B11" s="12" t="s">
        <v>86</v>
      </c>
      <c r="C11" s="128" t="s">
        <v>20</v>
      </c>
      <c r="D11" s="129"/>
      <c r="E11" s="130" t="s">
        <v>21</v>
      </c>
      <c r="F11" s="131"/>
      <c r="G11" s="131"/>
      <c r="H11" s="132"/>
      <c r="I11" s="5" t="s">
        <v>22</v>
      </c>
      <c r="J11" s="21">
        <f>4580*1.15+(52.31+101.16+112.53+51.83+116+111.8)+(14.23+40.26)+(18.03+18.03+17.28)</f>
        <v>5920.46</v>
      </c>
      <c r="K11" s="35"/>
      <c r="L11" s="22"/>
      <c r="M11" s="46"/>
    </row>
    <row r="12" spans="2:13" ht="60" customHeight="1">
      <c r="B12" s="12" t="s">
        <v>87</v>
      </c>
      <c r="C12" s="130" t="s">
        <v>23</v>
      </c>
      <c r="D12" s="132"/>
      <c r="E12" s="140" t="s">
        <v>117</v>
      </c>
      <c r="F12" s="141"/>
      <c r="G12" s="141"/>
      <c r="H12" s="142"/>
      <c r="I12" s="8" t="s">
        <v>14</v>
      </c>
      <c r="J12" s="24">
        <f>((192-162)+(611-271)+20+(1370-420)+(1293-396)+(538-369)+(694-677)+40+(219-160)+(800-228)+(270-172)+(1374-400)+(968-397)+(56-21)+(1765-302)-(20*5+2*5))*0.5</f>
        <v>3062.5</v>
      </c>
      <c r="K12" s="25">
        <v>1.667</v>
      </c>
      <c r="L12" s="26"/>
      <c r="M12" s="47"/>
    </row>
    <row r="13" spans="2:13" ht="59.25" customHeight="1">
      <c r="B13" s="11">
        <v>3</v>
      </c>
      <c r="C13" s="128" t="s">
        <v>8</v>
      </c>
      <c r="D13" s="129"/>
      <c r="E13" s="143" t="s">
        <v>139</v>
      </c>
      <c r="F13" s="131"/>
      <c r="G13" s="131"/>
      <c r="H13" s="132"/>
      <c r="I13" s="34"/>
      <c r="J13" s="37"/>
      <c r="K13" s="35"/>
      <c r="L13" s="38"/>
      <c r="M13" s="45"/>
    </row>
    <row r="14" spans="2:14" ht="59.25" customHeight="1">
      <c r="B14" s="12" t="s">
        <v>140</v>
      </c>
      <c r="C14" s="128" t="s">
        <v>25</v>
      </c>
      <c r="D14" s="129"/>
      <c r="E14" s="138" t="s">
        <v>118</v>
      </c>
      <c r="F14" s="131"/>
      <c r="G14" s="131"/>
      <c r="H14" s="132"/>
      <c r="I14" s="5" t="s">
        <v>22</v>
      </c>
      <c r="J14" s="21">
        <f>(4580)*2*0.75-(20*11*0.75)+(19.92+22.5+23.7+22.5+12.67+23.7+23.7+21.62+23.7+23.7+23.7+23.7+23.7+16.81+23.7+20.13+23.7+23.7+23.7+23.7+23.7)-((172-146)+(201-147)+((279-252)+(363-305))*0.75)</f>
        <v>7029.2</v>
      </c>
      <c r="K14" s="35"/>
      <c r="L14" s="22"/>
      <c r="M14" s="46"/>
      <c r="N14" s="72"/>
    </row>
    <row r="15" spans="2:13" ht="59.25" customHeight="1">
      <c r="B15" s="12" t="s">
        <v>141</v>
      </c>
      <c r="C15" s="128" t="s">
        <v>25</v>
      </c>
      <c r="D15" s="129"/>
      <c r="E15" s="138" t="s">
        <v>119</v>
      </c>
      <c r="F15" s="131"/>
      <c r="G15" s="131"/>
      <c r="H15" s="132"/>
      <c r="I15" s="5" t="s">
        <v>22</v>
      </c>
      <c r="J15" s="21">
        <f>(4580)*1.09</f>
        <v>4992.200000000001</v>
      </c>
      <c r="K15" s="35"/>
      <c r="L15" s="22"/>
      <c r="M15" s="46"/>
    </row>
    <row r="16" spans="2:13" ht="60" customHeight="1">
      <c r="B16" s="12" t="s">
        <v>142</v>
      </c>
      <c r="C16" s="128" t="s">
        <v>25</v>
      </c>
      <c r="D16" s="129"/>
      <c r="E16" s="138" t="s">
        <v>120</v>
      </c>
      <c r="F16" s="131"/>
      <c r="G16" s="131"/>
      <c r="H16" s="132"/>
      <c r="I16" s="5" t="s">
        <v>22</v>
      </c>
      <c r="J16" s="27">
        <f>(14.23+40.26)+112.53+111.8</f>
        <v>278.82</v>
      </c>
      <c r="K16" s="35"/>
      <c r="L16" s="22"/>
      <c r="M16" s="46"/>
    </row>
    <row r="17" spans="2:13" ht="62.25" customHeight="1">
      <c r="B17" s="12" t="s">
        <v>143</v>
      </c>
      <c r="C17" s="130" t="s">
        <v>26</v>
      </c>
      <c r="D17" s="132"/>
      <c r="E17" s="138" t="s">
        <v>121</v>
      </c>
      <c r="F17" s="131"/>
      <c r="G17" s="131"/>
      <c r="H17" s="132"/>
      <c r="I17" s="5" t="s">
        <v>22</v>
      </c>
      <c r="J17" s="21">
        <f>4580*1.15+112.53+111.8+14.23+40.26</f>
        <v>5545.82</v>
      </c>
      <c r="K17" s="35"/>
      <c r="L17" s="22"/>
      <c r="M17" s="46"/>
    </row>
    <row r="18" spans="2:13" ht="61.5" customHeight="1">
      <c r="B18" s="12" t="s">
        <v>144</v>
      </c>
      <c r="C18" s="128" t="s">
        <v>27</v>
      </c>
      <c r="D18" s="129"/>
      <c r="E18" s="138" t="s">
        <v>122</v>
      </c>
      <c r="F18" s="131"/>
      <c r="G18" s="131"/>
      <c r="H18" s="132"/>
      <c r="I18" s="5" t="s">
        <v>22</v>
      </c>
      <c r="J18" s="19">
        <f>(52.31+101.16+51.83+116)+(18.03+18.03+17.28)</f>
        <v>374.64</v>
      </c>
      <c r="K18" s="35"/>
      <c r="L18" s="22"/>
      <c r="M18" s="46"/>
    </row>
    <row r="19" spans="2:13" ht="60" customHeight="1">
      <c r="B19" s="12" t="s">
        <v>145</v>
      </c>
      <c r="C19" s="130" t="s">
        <v>28</v>
      </c>
      <c r="D19" s="132"/>
      <c r="E19" s="138" t="s">
        <v>123</v>
      </c>
      <c r="F19" s="131"/>
      <c r="G19" s="131"/>
      <c r="H19" s="132"/>
      <c r="I19" s="5" t="s">
        <v>22</v>
      </c>
      <c r="J19" s="19">
        <f>J18</f>
        <v>374.64</v>
      </c>
      <c r="K19" s="35"/>
      <c r="L19" s="22"/>
      <c r="M19" s="46"/>
    </row>
    <row r="20" spans="2:13" ht="40.5" customHeight="1">
      <c r="B20" s="12" t="s">
        <v>146</v>
      </c>
      <c r="C20" s="139" t="s">
        <v>166</v>
      </c>
      <c r="D20" s="132"/>
      <c r="E20" s="130" t="s">
        <v>29</v>
      </c>
      <c r="F20" s="131"/>
      <c r="G20" s="131"/>
      <c r="H20" s="132"/>
      <c r="I20" s="5" t="s">
        <v>22</v>
      </c>
      <c r="J20" s="21">
        <f>(9800-5160)*1</f>
        <v>4640</v>
      </c>
      <c r="K20" s="35"/>
      <c r="L20" s="22"/>
      <c r="M20" s="44"/>
    </row>
    <row r="21" spans="2:13" ht="60" customHeight="1">
      <c r="B21" s="11">
        <v>4</v>
      </c>
      <c r="C21" s="128" t="s">
        <v>8</v>
      </c>
      <c r="D21" s="129"/>
      <c r="E21" s="143" t="s">
        <v>162</v>
      </c>
      <c r="F21" s="131"/>
      <c r="G21" s="131"/>
      <c r="H21" s="132"/>
      <c r="I21" s="34"/>
      <c r="J21" s="35"/>
      <c r="K21" s="35"/>
      <c r="L21" s="35"/>
      <c r="M21" s="45"/>
    </row>
    <row r="22" spans="2:13" ht="60" customHeight="1">
      <c r="B22" s="12" t="s">
        <v>88</v>
      </c>
      <c r="C22" s="128" t="s">
        <v>30</v>
      </c>
      <c r="D22" s="129"/>
      <c r="E22" s="130" t="s">
        <v>31</v>
      </c>
      <c r="F22" s="131"/>
      <c r="G22" s="131"/>
      <c r="H22" s="132"/>
      <c r="I22" s="5" t="s">
        <v>14</v>
      </c>
      <c r="J22" s="19">
        <f>(4.5+3+3)*20+4.4+5+6.2+4.1+16+24</f>
        <v>269.7</v>
      </c>
      <c r="K22" s="35"/>
      <c r="L22" s="22"/>
      <c r="M22" s="44"/>
    </row>
    <row r="23" spans="2:13" ht="61.5" customHeight="1">
      <c r="B23" s="12" t="s">
        <v>89</v>
      </c>
      <c r="C23" s="128" t="s">
        <v>32</v>
      </c>
      <c r="D23" s="129"/>
      <c r="E23" s="130" t="s">
        <v>33</v>
      </c>
      <c r="F23" s="131"/>
      <c r="G23" s="131"/>
      <c r="H23" s="132"/>
      <c r="I23" s="5" t="s">
        <v>14</v>
      </c>
      <c r="J23" s="19">
        <f>6*10+25+58</f>
        <v>143</v>
      </c>
      <c r="K23" s="35"/>
      <c r="L23" s="22"/>
      <c r="M23" s="44"/>
    </row>
    <row r="24" spans="2:13" ht="60" customHeight="1">
      <c r="B24" s="12" t="s">
        <v>90</v>
      </c>
      <c r="C24" s="128" t="s">
        <v>32</v>
      </c>
      <c r="D24" s="129"/>
      <c r="E24" s="130" t="s">
        <v>34</v>
      </c>
      <c r="F24" s="131"/>
      <c r="G24" s="131"/>
      <c r="H24" s="132"/>
      <c r="I24" s="5" t="s">
        <v>14</v>
      </c>
      <c r="J24" s="19">
        <f>(172.5-146)+(201-147)+(279-252)+(363-305)</f>
        <v>165.5</v>
      </c>
      <c r="K24" s="35"/>
      <c r="L24" s="22"/>
      <c r="M24" s="44"/>
    </row>
    <row r="25" spans="2:13" ht="59.25" customHeight="1">
      <c r="B25" s="12" t="s">
        <v>147</v>
      </c>
      <c r="C25" s="128" t="s">
        <v>35</v>
      </c>
      <c r="D25" s="129"/>
      <c r="E25" s="130" t="s">
        <v>36</v>
      </c>
      <c r="F25" s="131"/>
      <c r="G25" s="131"/>
      <c r="H25" s="132"/>
      <c r="I25" s="5" t="s">
        <v>14</v>
      </c>
      <c r="J25" s="19">
        <f>(172.5-146)+(201-147)+(279-252)+(363-305)+2*8</f>
        <v>181.5</v>
      </c>
      <c r="K25" s="35"/>
      <c r="L25" s="22"/>
      <c r="M25" s="44"/>
    </row>
    <row r="26" spans="2:13" ht="59.25" customHeight="1">
      <c r="B26" s="12" t="s">
        <v>91</v>
      </c>
      <c r="C26" s="128" t="s">
        <v>37</v>
      </c>
      <c r="D26" s="129"/>
      <c r="E26" s="130" t="s">
        <v>38</v>
      </c>
      <c r="F26" s="131"/>
      <c r="G26" s="131"/>
      <c r="H26" s="132"/>
      <c r="I26" s="5" t="s">
        <v>14</v>
      </c>
      <c r="J26" s="19">
        <f>16*2+6.1+8+4.1+12</f>
        <v>62.2</v>
      </c>
      <c r="K26" s="35"/>
      <c r="L26" s="22"/>
      <c r="M26" s="46"/>
    </row>
    <row r="27" spans="2:13" ht="59.25" customHeight="1">
      <c r="B27" s="12" t="s">
        <v>92</v>
      </c>
      <c r="C27" s="130" t="s">
        <v>39</v>
      </c>
      <c r="D27" s="132"/>
      <c r="E27" s="130" t="s">
        <v>40</v>
      </c>
      <c r="F27" s="131"/>
      <c r="G27" s="131"/>
      <c r="H27" s="132"/>
      <c r="I27" s="5" t="s">
        <v>14</v>
      </c>
      <c r="J27" s="19">
        <f>25+31+80</f>
        <v>136</v>
      </c>
      <c r="K27" s="35"/>
      <c r="L27" s="22"/>
      <c r="M27" s="46"/>
    </row>
    <row r="28" spans="2:13" ht="42" customHeight="1">
      <c r="B28" s="12" t="s">
        <v>93</v>
      </c>
      <c r="C28" s="128" t="s">
        <v>41</v>
      </c>
      <c r="D28" s="129"/>
      <c r="E28" s="130" t="s">
        <v>42</v>
      </c>
      <c r="F28" s="131"/>
      <c r="G28" s="131"/>
      <c r="H28" s="132"/>
      <c r="I28" s="5" t="s">
        <v>22</v>
      </c>
      <c r="J28" s="21">
        <f>52*2</f>
        <v>104</v>
      </c>
      <c r="K28" s="35"/>
      <c r="L28" s="22"/>
      <c r="M28" s="46"/>
    </row>
    <row r="29" spans="2:13" ht="61.5" customHeight="1">
      <c r="B29" s="11">
        <v>5</v>
      </c>
      <c r="C29" s="128" t="s">
        <v>8</v>
      </c>
      <c r="D29" s="129"/>
      <c r="E29" s="143" t="s">
        <v>161</v>
      </c>
      <c r="F29" s="131"/>
      <c r="G29" s="131"/>
      <c r="H29" s="132"/>
      <c r="I29" s="34"/>
      <c r="J29" s="35"/>
      <c r="K29" s="35"/>
      <c r="L29" s="35"/>
      <c r="M29" s="45"/>
    </row>
    <row r="30" spans="2:13" ht="81" customHeight="1">
      <c r="B30" s="12" t="s">
        <v>94</v>
      </c>
      <c r="C30" s="130" t="s">
        <v>43</v>
      </c>
      <c r="D30" s="132"/>
      <c r="E30" s="138" t="s">
        <v>125</v>
      </c>
      <c r="F30" s="131"/>
      <c r="G30" s="131"/>
      <c r="H30" s="132"/>
      <c r="I30" s="5" t="s">
        <v>22</v>
      </c>
      <c r="J30" s="28">
        <f>(9800-5160)*5+49.19+63.99+58.04+35+14.23+59.08+44.7+40.26</f>
        <v>23564.49</v>
      </c>
      <c r="K30" s="35"/>
      <c r="L30" s="22"/>
      <c r="M30" s="46"/>
    </row>
    <row r="31" spans="2:13" ht="43.5" customHeight="1">
      <c r="B31" s="12" t="s">
        <v>95</v>
      </c>
      <c r="C31" s="139" t="s">
        <v>124</v>
      </c>
      <c r="D31" s="132"/>
      <c r="E31" s="139" t="s">
        <v>126</v>
      </c>
      <c r="F31" s="131"/>
      <c r="G31" s="131"/>
      <c r="H31" s="132"/>
      <c r="I31" s="5" t="s">
        <v>22</v>
      </c>
      <c r="J31" s="28">
        <f>(9800-5160)*5+49.19+63.99+58.04+35+14.23+59.08+44.7+40.26</f>
        <v>23564.49</v>
      </c>
      <c r="K31" s="35"/>
      <c r="L31" s="22"/>
      <c r="M31" s="23"/>
    </row>
    <row r="32" spans="2:13" ht="42" customHeight="1">
      <c r="B32" s="9" t="s">
        <v>0</v>
      </c>
      <c r="C32" s="133" t="s">
        <v>1</v>
      </c>
      <c r="D32" s="134"/>
      <c r="E32" s="135" t="s">
        <v>2</v>
      </c>
      <c r="F32" s="136"/>
      <c r="G32" s="136"/>
      <c r="H32" s="137"/>
      <c r="I32" s="39" t="s">
        <v>3</v>
      </c>
      <c r="J32" s="40" t="s">
        <v>4</v>
      </c>
      <c r="K32" s="40" t="s">
        <v>5</v>
      </c>
      <c r="L32" s="35"/>
      <c r="M32" s="41"/>
    </row>
    <row r="33" spans="2:13" ht="59.25" customHeight="1">
      <c r="B33" s="12" t="s">
        <v>96</v>
      </c>
      <c r="C33" s="130" t="s">
        <v>43</v>
      </c>
      <c r="D33" s="132"/>
      <c r="E33" s="139" t="s">
        <v>127</v>
      </c>
      <c r="F33" s="131"/>
      <c r="G33" s="131"/>
      <c r="H33" s="132"/>
      <c r="I33" s="5" t="s">
        <v>22</v>
      </c>
      <c r="J33" s="28">
        <f>(9800-5160)*5+49.19+63.99+58.04+35+14.23+59.08+44.7+40.26</f>
        <v>23564.49</v>
      </c>
      <c r="K33" s="35"/>
      <c r="L33" s="22"/>
      <c r="M33" s="23"/>
    </row>
    <row r="34" spans="2:13" ht="64.5" customHeight="1">
      <c r="B34" s="12" t="s">
        <v>97</v>
      </c>
      <c r="C34" s="130" t="s">
        <v>44</v>
      </c>
      <c r="D34" s="132"/>
      <c r="E34" s="139" t="s">
        <v>131</v>
      </c>
      <c r="F34" s="131"/>
      <c r="G34" s="131"/>
      <c r="H34" s="132"/>
      <c r="I34" s="6" t="s">
        <v>128</v>
      </c>
      <c r="J34" s="29">
        <f>((9800-5160)*5.05+14.23+40.26)*0.05</f>
        <v>1174.3245</v>
      </c>
      <c r="K34" s="35"/>
      <c r="L34" s="22"/>
      <c r="M34" s="23"/>
    </row>
    <row r="35" spans="2:13" ht="42" customHeight="1">
      <c r="B35" s="12" t="s">
        <v>98</v>
      </c>
      <c r="C35" s="139" t="s">
        <v>124</v>
      </c>
      <c r="D35" s="132"/>
      <c r="E35" s="139" t="s">
        <v>126</v>
      </c>
      <c r="F35" s="131"/>
      <c r="G35" s="131"/>
      <c r="H35" s="132"/>
      <c r="I35" s="5" t="s">
        <v>113</v>
      </c>
      <c r="J35" s="28">
        <f>(9800-5160)*5.05</f>
        <v>23432</v>
      </c>
      <c r="K35" s="35"/>
      <c r="L35" s="22"/>
      <c r="M35" s="23"/>
    </row>
    <row r="36" spans="2:13" ht="62.25" customHeight="1">
      <c r="B36" s="12" t="s">
        <v>99</v>
      </c>
      <c r="C36" s="130" t="s">
        <v>43</v>
      </c>
      <c r="D36" s="132"/>
      <c r="E36" s="139" t="s">
        <v>127</v>
      </c>
      <c r="F36" s="131"/>
      <c r="G36" s="131"/>
      <c r="H36" s="132"/>
      <c r="I36" s="5" t="s">
        <v>22</v>
      </c>
      <c r="J36" s="28">
        <f>J35</f>
        <v>23432</v>
      </c>
      <c r="K36" s="35"/>
      <c r="L36" s="22"/>
      <c r="M36" s="23"/>
    </row>
    <row r="37" spans="2:13" ht="81" customHeight="1">
      <c r="B37" s="12" t="s">
        <v>100</v>
      </c>
      <c r="C37" s="130" t="s">
        <v>45</v>
      </c>
      <c r="D37" s="132"/>
      <c r="E37" s="138" t="s">
        <v>132</v>
      </c>
      <c r="F37" s="131"/>
      <c r="G37" s="131"/>
      <c r="H37" s="132"/>
      <c r="I37" s="5" t="s">
        <v>22</v>
      </c>
      <c r="J37" s="28">
        <f>(9800-5160)*1.08</f>
        <v>5011.200000000001</v>
      </c>
      <c r="K37" s="30"/>
      <c r="L37" s="22"/>
      <c r="M37" s="23"/>
    </row>
    <row r="38" spans="2:13" ht="60" customHeight="1">
      <c r="B38" s="12" t="s">
        <v>148</v>
      </c>
      <c r="C38" s="130" t="s">
        <v>46</v>
      </c>
      <c r="D38" s="132"/>
      <c r="E38" s="138" t="s">
        <v>133</v>
      </c>
      <c r="F38" s="131"/>
      <c r="G38" s="131"/>
      <c r="H38" s="132"/>
      <c r="I38" s="5" t="s">
        <v>22</v>
      </c>
      <c r="J38" s="19">
        <f>52.31+101.16+112.63+51.83+116+111.8+18.03+18.03+17.28</f>
        <v>599.0699999999999</v>
      </c>
      <c r="K38" s="35"/>
      <c r="L38" s="22"/>
      <c r="M38" s="23"/>
    </row>
    <row r="39" spans="2:13" ht="123" customHeight="1">
      <c r="B39" s="11">
        <v>6</v>
      </c>
      <c r="C39" s="128" t="s">
        <v>8</v>
      </c>
      <c r="D39" s="129"/>
      <c r="E39" s="143" t="s">
        <v>149</v>
      </c>
      <c r="F39" s="131"/>
      <c r="G39" s="131"/>
      <c r="H39" s="132"/>
      <c r="I39" s="34"/>
      <c r="J39" s="35"/>
      <c r="K39" s="35"/>
      <c r="L39" s="35"/>
      <c r="M39" s="36"/>
    </row>
    <row r="40" spans="2:13" ht="60" customHeight="1">
      <c r="B40" s="12" t="s">
        <v>101</v>
      </c>
      <c r="C40" s="128" t="s">
        <v>47</v>
      </c>
      <c r="D40" s="129"/>
      <c r="E40" s="130" t="s">
        <v>48</v>
      </c>
      <c r="F40" s="131"/>
      <c r="G40" s="131"/>
      <c r="H40" s="132"/>
      <c r="I40" s="5" t="s">
        <v>22</v>
      </c>
      <c r="J40" s="19">
        <f>(19.17+29.31+24.09+16.3)*0.9</f>
        <v>79.983</v>
      </c>
      <c r="K40" s="35"/>
      <c r="L40" s="22"/>
      <c r="M40" s="23"/>
    </row>
    <row r="41" spans="2:13" ht="60" customHeight="1">
      <c r="B41" s="12" t="s">
        <v>102</v>
      </c>
      <c r="C41" s="128" t="s">
        <v>49</v>
      </c>
      <c r="D41" s="129"/>
      <c r="E41" s="130" t="s">
        <v>50</v>
      </c>
      <c r="F41" s="131"/>
      <c r="G41" s="131"/>
      <c r="H41" s="132"/>
      <c r="I41" s="5" t="s">
        <v>22</v>
      </c>
      <c r="J41" s="19">
        <f>(19.17+29.31+24.09+16.3)*0.1</f>
        <v>8.887</v>
      </c>
      <c r="K41" s="35"/>
      <c r="L41" s="22"/>
      <c r="M41" s="23"/>
    </row>
    <row r="42" spans="2:13" ht="61.5" customHeight="1">
      <c r="B42" s="12" t="s">
        <v>103</v>
      </c>
      <c r="C42" s="128" t="s">
        <v>49</v>
      </c>
      <c r="D42" s="129"/>
      <c r="E42" s="130" t="s">
        <v>51</v>
      </c>
      <c r="F42" s="131"/>
      <c r="G42" s="131"/>
      <c r="H42" s="132"/>
      <c r="I42" s="5" t="s">
        <v>22</v>
      </c>
      <c r="J42" s="19">
        <f>(19.17+29.31+24.09+16.3)*0.9</f>
        <v>79.983</v>
      </c>
      <c r="K42" s="35"/>
      <c r="L42" s="22"/>
      <c r="M42" s="23"/>
    </row>
    <row r="43" spans="2:13" ht="60" customHeight="1">
      <c r="B43" s="12" t="s">
        <v>104</v>
      </c>
      <c r="C43" s="128" t="s">
        <v>32</v>
      </c>
      <c r="D43" s="129"/>
      <c r="E43" s="130" t="s">
        <v>52</v>
      </c>
      <c r="F43" s="131"/>
      <c r="G43" s="131"/>
      <c r="H43" s="132"/>
      <c r="I43" s="5" t="s">
        <v>14</v>
      </c>
      <c r="J43" s="19">
        <f>12+30.1</f>
        <v>42.1</v>
      </c>
      <c r="K43" s="35"/>
      <c r="L43" s="22"/>
      <c r="M43" s="23"/>
    </row>
    <row r="44" spans="2:13" ht="81.75" customHeight="1">
      <c r="B44" s="12" t="s">
        <v>129</v>
      </c>
      <c r="C44" s="130" t="s">
        <v>46</v>
      </c>
      <c r="D44" s="132"/>
      <c r="E44" s="130" t="s">
        <v>53</v>
      </c>
      <c r="F44" s="131"/>
      <c r="G44" s="131"/>
      <c r="H44" s="132"/>
      <c r="I44" s="5" t="s">
        <v>22</v>
      </c>
      <c r="J44" s="19">
        <f>(19.17+29.31+24.09+16.3)*0.9</f>
        <v>79.983</v>
      </c>
      <c r="K44" s="35"/>
      <c r="L44" s="22"/>
      <c r="M44" s="23"/>
    </row>
    <row r="45" spans="2:13" ht="60" customHeight="1">
      <c r="B45" s="12" t="s">
        <v>130</v>
      </c>
      <c r="C45" s="128" t="s">
        <v>54</v>
      </c>
      <c r="D45" s="129"/>
      <c r="E45" s="130" t="s">
        <v>55</v>
      </c>
      <c r="F45" s="131"/>
      <c r="G45" s="131"/>
      <c r="H45" s="132"/>
      <c r="I45" s="5" t="s">
        <v>22</v>
      </c>
      <c r="J45" s="19">
        <f>(19.17+29.31+24.09+16.3)*0.1</f>
        <v>8.887</v>
      </c>
      <c r="K45" s="35"/>
      <c r="L45" s="22"/>
      <c r="M45" s="23"/>
    </row>
    <row r="46" spans="2:13" ht="60" customHeight="1">
      <c r="B46" s="11">
        <v>7</v>
      </c>
      <c r="C46" s="128" t="s">
        <v>8</v>
      </c>
      <c r="D46" s="129"/>
      <c r="E46" s="130" t="s">
        <v>56</v>
      </c>
      <c r="F46" s="131"/>
      <c r="G46" s="131"/>
      <c r="H46" s="132"/>
      <c r="I46" s="34"/>
      <c r="J46" s="35"/>
      <c r="K46" s="35"/>
      <c r="L46" s="35"/>
      <c r="M46" s="36"/>
    </row>
    <row r="47" spans="2:13" ht="61.5" customHeight="1">
      <c r="B47" s="12" t="s">
        <v>105</v>
      </c>
      <c r="C47" s="128" t="s">
        <v>16</v>
      </c>
      <c r="D47" s="129"/>
      <c r="E47" s="130" t="s">
        <v>17</v>
      </c>
      <c r="F47" s="131"/>
      <c r="G47" s="131"/>
      <c r="H47" s="132"/>
      <c r="I47" s="5" t="s">
        <v>15</v>
      </c>
      <c r="J47" s="19">
        <v>57.15</v>
      </c>
      <c r="K47" s="35"/>
      <c r="L47" s="22"/>
      <c r="M47" s="23"/>
    </row>
    <row r="48" spans="2:13" ht="61.5" customHeight="1">
      <c r="B48" s="12" t="s">
        <v>106</v>
      </c>
      <c r="C48" s="139" t="s">
        <v>134</v>
      </c>
      <c r="D48" s="132"/>
      <c r="E48" s="130" t="s">
        <v>57</v>
      </c>
      <c r="F48" s="131"/>
      <c r="G48" s="131"/>
      <c r="H48" s="132"/>
      <c r="I48" s="5" t="s">
        <v>22</v>
      </c>
      <c r="J48" s="19">
        <v>317.5</v>
      </c>
      <c r="K48" s="35"/>
      <c r="L48" s="22"/>
      <c r="M48" s="23"/>
    </row>
    <row r="49" spans="2:13" ht="60" customHeight="1">
      <c r="B49" s="11">
        <v>8</v>
      </c>
      <c r="C49" s="128" t="s">
        <v>8</v>
      </c>
      <c r="D49" s="129"/>
      <c r="E49" s="130" t="s">
        <v>58</v>
      </c>
      <c r="F49" s="131"/>
      <c r="G49" s="131"/>
      <c r="H49" s="132"/>
      <c r="I49" s="34"/>
      <c r="J49" s="35"/>
      <c r="K49" s="35"/>
      <c r="L49" s="38"/>
      <c r="M49" s="36"/>
    </row>
    <row r="50" spans="2:13" ht="39" customHeight="1">
      <c r="B50" s="12" t="s">
        <v>107</v>
      </c>
      <c r="C50" s="130" t="s">
        <v>59</v>
      </c>
      <c r="D50" s="132"/>
      <c r="E50" s="130" t="s">
        <v>60</v>
      </c>
      <c r="F50" s="131"/>
      <c r="G50" s="131"/>
      <c r="H50" s="132"/>
      <c r="I50" s="5" t="s">
        <v>24</v>
      </c>
      <c r="J50" s="19">
        <v>18</v>
      </c>
      <c r="K50" s="35"/>
      <c r="L50" s="22"/>
      <c r="M50" s="23"/>
    </row>
    <row r="51" spans="2:13" ht="40.5" customHeight="1">
      <c r="B51" s="12" t="s">
        <v>108</v>
      </c>
      <c r="C51" s="130" t="s">
        <v>59</v>
      </c>
      <c r="D51" s="132"/>
      <c r="E51" s="130" t="s">
        <v>61</v>
      </c>
      <c r="F51" s="131"/>
      <c r="G51" s="131"/>
      <c r="H51" s="132"/>
      <c r="I51" s="5" t="s">
        <v>24</v>
      </c>
      <c r="J51" s="19">
        <v>8</v>
      </c>
      <c r="K51" s="35"/>
      <c r="L51" s="22"/>
      <c r="M51" s="23"/>
    </row>
    <row r="52" spans="2:13" ht="81" customHeight="1">
      <c r="B52" s="12" t="s">
        <v>150</v>
      </c>
      <c r="C52" s="128" t="s">
        <v>62</v>
      </c>
      <c r="D52" s="129"/>
      <c r="E52" s="139" t="s">
        <v>163</v>
      </c>
      <c r="F52" s="131"/>
      <c r="G52" s="131"/>
      <c r="H52" s="132"/>
      <c r="I52" s="5" t="s">
        <v>22</v>
      </c>
      <c r="J52" s="19">
        <f>2*1.71</f>
        <v>3.42</v>
      </c>
      <c r="K52" s="35"/>
      <c r="L52" s="22"/>
      <c r="M52" s="23"/>
    </row>
    <row r="53" spans="2:13" ht="60" customHeight="1">
      <c r="B53" s="12" t="s">
        <v>151</v>
      </c>
      <c r="C53" s="128" t="s">
        <v>63</v>
      </c>
      <c r="D53" s="129"/>
      <c r="E53" s="138" t="s">
        <v>164</v>
      </c>
      <c r="F53" s="131"/>
      <c r="G53" s="131"/>
      <c r="H53" s="132"/>
      <c r="I53" s="5" t="s">
        <v>14</v>
      </c>
      <c r="J53" s="19">
        <v>26</v>
      </c>
      <c r="K53" s="35"/>
      <c r="L53" s="22"/>
      <c r="M53" s="23"/>
    </row>
    <row r="54" spans="2:13" ht="81.75" customHeight="1">
      <c r="B54" s="11">
        <v>9</v>
      </c>
      <c r="C54" s="128" t="s">
        <v>8</v>
      </c>
      <c r="D54" s="129"/>
      <c r="E54" s="143" t="s">
        <v>157</v>
      </c>
      <c r="F54" s="131"/>
      <c r="G54" s="131"/>
      <c r="H54" s="132"/>
      <c r="I54" s="34"/>
      <c r="J54" s="35"/>
      <c r="K54" s="35"/>
      <c r="L54" s="35"/>
      <c r="M54" s="36"/>
    </row>
    <row r="55" spans="2:13" ht="61.5" customHeight="1">
      <c r="B55" s="12" t="s">
        <v>153</v>
      </c>
      <c r="C55" s="128" t="s">
        <v>64</v>
      </c>
      <c r="D55" s="129"/>
      <c r="E55" s="130" t="s">
        <v>65</v>
      </c>
      <c r="F55" s="131"/>
      <c r="G55" s="131"/>
      <c r="H55" s="132"/>
      <c r="I55" s="5" t="s">
        <v>15</v>
      </c>
      <c r="J55" s="19">
        <f>(8.6+7.2+7.5)*0.8*0.7</f>
        <v>13.048</v>
      </c>
      <c r="K55" s="35"/>
      <c r="L55" s="22"/>
      <c r="M55" s="23"/>
    </row>
    <row r="56" spans="2:13" ht="62.25" customHeight="1">
      <c r="B56" s="12" t="s">
        <v>109</v>
      </c>
      <c r="C56" s="128" t="s">
        <v>66</v>
      </c>
      <c r="D56" s="129"/>
      <c r="E56" s="138" t="s">
        <v>158</v>
      </c>
      <c r="F56" s="131"/>
      <c r="G56" s="131"/>
      <c r="H56" s="132"/>
      <c r="I56" s="5" t="s">
        <v>15</v>
      </c>
      <c r="J56" s="19">
        <f>J55</f>
        <v>13.048</v>
      </c>
      <c r="K56" s="35"/>
      <c r="L56" s="22"/>
      <c r="M56" s="23"/>
    </row>
    <row r="57" spans="2:13" ht="59.25" customHeight="1">
      <c r="B57" s="12" t="s">
        <v>110</v>
      </c>
      <c r="C57" s="128" t="s">
        <v>19</v>
      </c>
      <c r="D57" s="129"/>
      <c r="E57" s="138" t="s">
        <v>159</v>
      </c>
      <c r="F57" s="131"/>
      <c r="G57" s="131"/>
      <c r="H57" s="132"/>
      <c r="I57" s="5" t="s">
        <v>15</v>
      </c>
      <c r="J57" s="19">
        <f>J55</f>
        <v>13.048</v>
      </c>
      <c r="K57" s="31">
        <v>4</v>
      </c>
      <c r="L57" s="22"/>
      <c r="M57" s="23"/>
    </row>
    <row r="58" spans="2:13" ht="81" customHeight="1">
      <c r="B58" s="12" t="s">
        <v>154</v>
      </c>
      <c r="C58" s="130" t="s">
        <v>67</v>
      </c>
      <c r="D58" s="132"/>
      <c r="E58" s="138" t="s">
        <v>160</v>
      </c>
      <c r="F58" s="131"/>
      <c r="G58" s="131"/>
      <c r="H58" s="132"/>
      <c r="I58" s="5" t="s">
        <v>15</v>
      </c>
      <c r="J58" s="19">
        <f>J55-(8.6+7.2+7.5)*3.14*0.2*0.2</f>
        <v>10.12152</v>
      </c>
      <c r="K58" s="35"/>
      <c r="L58" s="22"/>
      <c r="M58" s="23"/>
    </row>
    <row r="59" spans="2:13" ht="41.25" customHeight="1">
      <c r="B59" s="9" t="s">
        <v>0</v>
      </c>
      <c r="C59" s="133" t="s">
        <v>1</v>
      </c>
      <c r="D59" s="134"/>
      <c r="E59" s="135" t="s">
        <v>2</v>
      </c>
      <c r="F59" s="136"/>
      <c r="G59" s="136"/>
      <c r="H59" s="137"/>
      <c r="I59" s="39" t="s">
        <v>3</v>
      </c>
      <c r="J59" s="40" t="s">
        <v>4</v>
      </c>
      <c r="K59" s="40" t="s">
        <v>5</v>
      </c>
      <c r="L59" s="35"/>
      <c r="M59" s="41"/>
    </row>
    <row r="60" spans="2:13" ht="61.5" customHeight="1">
      <c r="B60" s="12" t="s">
        <v>155</v>
      </c>
      <c r="C60" s="130" t="s">
        <v>68</v>
      </c>
      <c r="D60" s="132"/>
      <c r="E60" s="130" t="s">
        <v>69</v>
      </c>
      <c r="F60" s="131"/>
      <c r="G60" s="131"/>
      <c r="H60" s="132"/>
      <c r="I60" s="5" t="s">
        <v>15</v>
      </c>
      <c r="J60" s="19">
        <f>J58</f>
        <v>10.12152</v>
      </c>
      <c r="K60" s="35"/>
      <c r="L60" s="22"/>
      <c r="M60" s="23"/>
    </row>
    <row r="61" spans="2:13" ht="41.25" customHeight="1">
      <c r="B61" s="12" t="s">
        <v>111</v>
      </c>
      <c r="C61" s="128" t="s">
        <v>70</v>
      </c>
      <c r="D61" s="129"/>
      <c r="E61" s="130" t="s">
        <v>71</v>
      </c>
      <c r="F61" s="131"/>
      <c r="G61" s="131"/>
      <c r="H61" s="132"/>
      <c r="I61" s="5" t="s">
        <v>15</v>
      </c>
      <c r="J61" s="19">
        <f>(8.6+7.2+7.5)*0.1*0.6</f>
        <v>1.398</v>
      </c>
      <c r="K61" s="35"/>
      <c r="L61" s="22"/>
      <c r="M61" s="23"/>
    </row>
    <row r="62" spans="2:13" ht="40.5" customHeight="1">
      <c r="B62" s="12" t="s">
        <v>112</v>
      </c>
      <c r="C62" s="144" t="s">
        <v>72</v>
      </c>
      <c r="D62" s="145"/>
      <c r="E62" s="146" t="s">
        <v>135</v>
      </c>
      <c r="F62" s="147"/>
      <c r="G62" s="147"/>
      <c r="H62" s="145"/>
      <c r="I62" s="18" t="s">
        <v>14</v>
      </c>
      <c r="J62" s="32">
        <f>(8.6+7.2+7.5)</f>
        <v>23.3</v>
      </c>
      <c r="K62" s="42"/>
      <c r="L62" s="43"/>
      <c r="M62" s="33"/>
    </row>
    <row r="63" spans="2:13" ht="40.5" customHeight="1">
      <c r="B63" s="12"/>
      <c r="C63" s="119"/>
      <c r="D63" s="119"/>
      <c r="E63" s="120"/>
      <c r="F63" s="119"/>
      <c r="G63" s="119"/>
      <c r="H63" s="119"/>
      <c r="I63" s="121"/>
      <c r="J63" s="122"/>
      <c r="K63" s="123"/>
      <c r="L63" s="124"/>
      <c r="M63" s="33"/>
    </row>
    <row r="64" spans="2:13" ht="20.25">
      <c r="B64" s="155" t="s">
        <v>82</v>
      </c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"/>
    </row>
    <row r="65" spans="2:13" ht="20.25">
      <c r="B65" s="151" t="s">
        <v>83</v>
      </c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6"/>
    </row>
    <row r="66" spans="2:13" ht="20.25">
      <c r="B66" s="153" t="s">
        <v>84</v>
      </c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7"/>
    </row>
  </sheetData>
  <sheetProtection/>
  <mergeCells count="123">
    <mergeCell ref="B2:M2"/>
    <mergeCell ref="B65:L65"/>
    <mergeCell ref="B66:L66"/>
    <mergeCell ref="B64:L64"/>
    <mergeCell ref="C62:D62"/>
    <mergeCell ref="E62:H62"/>
    <mergeCell ref="C61:D61"/>
    <mergeCell ref="E61:H61"/>
    <mergeCell ref="C60:D60"/>
    <mergeCell ref="E60:H60"/>
    <mergeCell ref="C58:D58"/>
    <mergeCell ref="E58:H58"/>
    <mergeCell ref="C57:D57"/>
    <mergeCell ref="E57:H57"/>
    <mergeCell ref="C56:D56"/>
    <mergeCell ref="E56:H56"/>
    <mergeCell ref="C52:D52"/>
    <mergeCell ref="E52:H52"/>
    <mergeCell ref="C55:D55"/>
    <mergeCell ref="E55:H55"/>
    <mergeCell ref="C54:D54"/>
    <mergeCell ref="E54:H54"/>
    <mergeCell ref="C53:D53"/>
    <mergeCell ref="E53:H53"/>
    <mergeCell ref="C50:D50"/>
    <mergeCell ref="E50:H50"/>
    <mergeCell ref="C49:D49"/>
    <mergeCell ref="E49:H49"/>
    <mergeCell ref="C51:D51"/>
    <mergeCell ref="E51:H51"/>
    <mergeCell ref="C45:D45"/>
    <mergeCell ref="E45:H45"/>
    <mergeCell ref="C44:D44"/>
    <mergeCell ref="E44:H44"/>
    <mergeCell ref="C48:D48"/>
    <mergeCell ref="E48:H48"/>
    <mergeCell ref="C47:D47"/>
    <mergeCell ref="E47:H47"/>
    <mergeCell ref="C41:D41"/>
    <mergeCell ref="E41:H41"/>
    <mergeCell ref="C42:D42"/>
    <mergeCell ref="E42:H42"/>
    <mergeCell ref="C59:D59"/>
    <mergeCell ref="E59:H59"/>
    <mergeCell ref="C43:D43"/>
    <mergeCell ref="E43:H43"/>
    <mergeCell ref="C46:D46"/>
    <mergeCell ref="E46:H46"/>
    <mergeCell ref="C40:D40"/>
    <mergeCell ref="E40:H40"/>
    <mergeCell ref="C39:D39"/>
    <mergeCell ref="E39:H39"/>
    <mergeCell ref="C38:D38"/>
    <mergeCell ref="E38:H38"/>
    <mergeCell ref="C37:D37"/>
    <mergeCell ref="E37:H37"/>
    <mergeCell ref="C34:D34"/>
    <mergeCell ref="E34:H34"/>
    <mergeCell ref="C30:D30"/>
    <mergeCell ref="E30:H30"/>
    <mergeCell ref="E35:H35"/>
    <mergeCell ref="C35:D35"/>
    <mergeCell ref="C36:D36"/>
    <mergeCell ref="E36:H36"/>
    <mergeCell ref="C27:D27"/>
    <mergeCell ref="E27:H27"/>
    <mergeCell ref="C26:D26"/>
    <mergeCell ref="E26:H26"/>
    <mergeCell ref="C29:D29"/>
    <mergeCell ref="E29:H29"/>
    <mergeCell ref="C28:D28"/>
    <mergeCell ref="E28:H28"/>
    <mergeCell ref="C20:D20"/>
    <mergeCell ref="E20:H20"/>
    <mergeCell ref="C25:D25"/>
    <mergeCell ref="E25:H25"/>
    <mergeCell ref="C24:D24"/>
    <mergeCell ref="E24:H24"/>
    <mergeCell ref="C23:D23"/>
    <mergeCell ref="E23:H23"/>
    <mergeCell ref="C19:D19"/>
    <mergeCell ref="E19:H19"/>
    <mergeCell ref="C18:D18"/>
    <mergeCell ref="E18:H18"/>
    <mergeCell ref="C32:D32"/>
    <mergeCell ref="E32:H32"/>
    <mergeCell ref="C22:D22"/>
    <mergeCell ref="E22:H22"/>
    <mergeCell ref="C21:D21"/>
    <mergeCell ref="E21:H21"/>
    <mergeCell ref="C17:D17"/>
    <mergeCell ref="E17:H17"/>
    <mergeCell ref="C16:D16"/>
    <mergeCell ref="E16:H16"/>
    <mergeCell ref="C15:D15"/>
    <mergeCell ref="E15:H15"/>
    <mergeCell ref="C12:D12"/>
    <mergeCell ref="E12:H12"/>
    <mergeCell ref="C11:D11"/>
    <mergeCell ref="E11:H11"/>
    <mergeCell ref="C14:D14"/>
    <mergeCell ref="E14:H14"/>
    <mergeCell ref="C13:D13"/>
    <mergeCell ref="E13:H13"/>
    <mergeCell ref="C8:D8"/>
    <mergeCell ref="E8:H8"/>
    <mergeCell ref="C31:D31"/>
    <mergeCell ref="E31:H31"/>
    <mergeCell ref="C33:D33"/>
    <mergeCell ref="E33:H33"/>
    <mergeCell ref="C10:D10"/>
    <mergeCell ref="E10:H10"/>
    <mergeCell ref="C9:D9"/>
    <mergeCell ref="E9:H9"/>
    <mergeCell ref="B3:M3"/>
    <mergeCell ref="C5:D5"/>
    <mergeCell ref="E5:H5"/>
    <mergeCell ref="C4:D4"/>
    <mergeCell ref="E4:H4"/>
    <mergeCell ref="C7:D7"/>
    <mergeCell ref="E7:H7"/>
    <mergeCell ref="C6:D6"/>
    <mergeCell ref="E6:H6"/>
  </mergeCells>
  <printOptions/>
  <pageMargins left="0.75" right="0.75" top="1" bottom="1" header="0.5" footer="0.5"/>
  <pageSetup fitToHeight="0" fitToWidth="1" horizontalDpi="600" verticalDpi="600" orientation="portrait" paperSize="9" scale="31" r:id="rId1"/>
  <rowBreaks count="1" manualBreakCount="1">
    <brk id="1" max="255" man="1"/>
  </rowBreaks>
  <colBreaks count="1" manualBreakCount="1">
    <brk id="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0"/>
  <sheetViews>
    <sheetView zoomScale="70" zoomScaleNormal="70" zoomScalePageLayoutView="0" workbookViewId="0" topLeftCell="A10">
      <selection activeCell="A1" sqref="A1:B40"/>
    </sheetView>
  </sheetViews>
  <sheetFormatPr defaultColWidth="9.140625" defaultRowHeight="12.75"/>
  <cols>
    <col min="1" max="1" width="33.8515625" style="48" customWidth="1"/>
    <col min="2" max="2" width="92.57421875" style="48" customWidth="1"/>
    <col min="3" max="3" width="23.28125" style="48" customWidth="1"/>
    <col min="4" max="16384" width="9.140625" style="48" customWidth="1"/>
  </cols>
  <sheetData>
    <row r="2" spans="1:13" ht="29.25">
      <c r="A2" s="157" t="s">
        <v>167</v>
      </c>
      <c r="B2" s="157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2:13" ht="29.25"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20.25">
      <c r="A4" s="51" t="s">
        <v>168</v>
      </c>
      <c r="B4" s="65" t="s">
        <v>199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12.75" customHeight="1">
      <c r="A5" s="51"/>
      <c r="B5" s="52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ht="20.25">
      <c r="A6" s="51" t="s">
        <v>169</v>
      </c>
      <c r="B6" s="53" t="s">
        <v>200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13" ht="20.25">
      <c r="A7" s="51"/>
      <c r="B7" s="53" t="s">
        <v>201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13" ht="12" customHeight="1">
      <c r="A8" s="51"/>
      <c r="B8" s="52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1:13" ht="20.25" customHeight="1">
      <c r="A9" s="54" t="s">
        <v>198</v>
      </c>
      <c r="B9" s="68" t="s">
        <v>170</v>
      </c>
      <c r="C9" s="56"/>
      <c r="D9" s="56"/>
      <c r="E9" s="56"/>
      <c r="F9" s="56"/>
      <c r="G9" s="56"/>
      <c r="H9" s="56"/>
      <c r="I9" s="56"/>
      <c r="M9" s="50"/>
    </row>
    <row r="10" spans="1:13" ht="20.25" customHeight="1">
      <c r="A10" s="51"/>
      <c r="B10" s="68" t="s">
        <v>171</v>
      </c>
      <c r="C10" s="56"/>
      <c r="D10" s="56"/>
      <c r="E10" s="56"/>
      <c r="F10" s="56"/>
      <c r="G10" s="56"/>
      <c r="H10" s="56"/>
      <c r="I10" s="56"/>
      <c r="M10" s="50"/>
    </row>
    <row r="11" spans="1:13" ht="20.25" customHeight="1">
      <c r="A11" s="51"/>
      <c r="B11" s="68" t="s">
        <v>172</v>
      </c>
      <c r="C11" s="56"/>
      <c r="D11" s="56"/>
      <c r="E11" s="56"/>
      <c r="F11" s="56"/>
      <c r="G11" s="56"/>
      <c r="H11" s="56"/>
      <c r="I11" s="56"/>
      <c r="M11" s="50"/>
    </row>
    <row r="12" spans="1:13" ht="20.25" customHeight="1">
      <c r="A12" s="51"/>
      <c r="B12" s="68" t="s">
        <v>197</v>
      </c>
      <c r="C12" s="56"/>
      <c r="D12" s="56"/>
      <c r="E12" s="56"/>
      <c r="F12" s="56"/>
      <c r="G12" s="56"/>
      <c r="H12" s="56"/>
      <c r="I12" s="56"/>
      <c r="M12" s="50"/>
    </row>
    <row r="13" spans="1:13" ht="20.25" customHeight="1">
      <c r="A13" s="51"/>
      <c r="B13" s="68" t="s">
        <v>173</v>
      </c>
      <c r="C13" s="56"/>
      <c r="D13" s="56"/>
      <c r="E13" s="56"/>
      <c r="F13" s="56"/>
      <c r="G13" s="56"/>
      <c r="H13" s="56"/>
      <c r="I13" s="56"/>
      <c r="M13" s="50"/>
    </row>
    <row r="14" spans="1:13" ht="20.25" customHeight="1">
      <c r="A14" s="51"/>
      <c r="B14" s="68" t="s">
        <v>174</v>
      </c>
      <c r="C14" s="56"/>
      <c r="D14" s="56"/>
      <c r="E14" s="56"/>
      <c r="F14" s="56"/>
      <c r="G14" s="56"/>
      <c r="H14" s="56"/>
      <c r="I14" s="56"/>
      <c r="M14" s="50"/>
    </row>
    <row r="15" spans="1:13" ht="20.25" customHeight="1">
      <c r="A15" s="51"/>
      <c r="B15" s="68" t="s">
        <v>175</v>
      </c>
      <c r="C15" s="56"/>
      <c r="D15" s="56"/>
      <c r="E15" s="56"/>
      <c r="F15" s="56"/>
      <c r="G15" s="56"/>
      <c r="H15" s="56"/>
      <c r="I15" s="56"/>
      <c r="M15" s="50"/>
    </row>
    <row r="16" spans="1:13" ht="20.25" customHeight="1">
      <c r="A16" s="51"/>
      <c r="B16" s="68" t="s">
        <v>176</v>
      </c>
      <c r="C16" s="56"/>
      <c r="D16" s="56"/>
      <c r="E16" s="56"/>
      <c r="F16" s="56"/>
      <c r="G16" s="56"/>
      <c r="H16" s="56"/>
      <c r="I16" s="56"/>
      <c r="M16" s="50"/>
    </row>
    <row r="17" spans="1:13" ht="20.25" customHeight="1">
      <c r="A17" s="51"/>
      <c r="B17" s="68"/>
      <c r="C17" s="56"/>
      <c r="D17" s="56"/>
      <c r="E17" s="56"/>
      <c r="F17" s="56"/>
      <c r="G17" s="56"/>
      <c r="H17" s="56"/>
      <c r="I17" s="56"/>
      <c r="M17" s="50"/>
    </row>
    <row r="18" spans="1:13" ht="13.5" customHeight="1">
      <c r="A18" s="51"/>
      <c r="B18" s="55"/>
      <c r="C18" s="56"/>
      <c r="D18" s="56"/>
      <c r="E18" s="57"/>
      <c r="F18" s="57"/>
      <c r="G18" s="57"/>
      <c r="H18" s="57"/>
      <c r="I18" s="57"/>
      <c r="M18" s="50"/>
    </row>
    <row r="19" spans="1:13" ht="20.25">
      <c r="A19" s="51" t="s">
        <v>177</v>
      </c>
      <c r="B19" s="53" t="s">
        <v>178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</row>
    <row r="20" spans="1:13" ht="20.25">
      <c r="A20" s="51"/>
      <c r="B20" s="53" t="s">
        <v>179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</row>
    <row r="21" spans="1:13" ht="20.25">
      <c r="A21" s="51"/>
      <c r="B21" s="53" t="s">
        <v>180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</row>
    <row r="22" spans="1:13" ht="20.25">
      <c r="A22" s="51"/>
      <c r="B22" s="53" t="s">
        <v>181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</row>
    <row r="23" spans="1:13" ht="13.5" customHeight="1">
      <c r="A23" s="51"/>
      <c r="B23" s="53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</row>
    <row r="24" spans="1:13" ht="20.25">
      <c r="A24" s="51" t="s">
        <v>182</v>
      </c>
      <c r="B24" s="53" t="s">
        <v>183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</row>
    <row r="25" spans="1:13" ht="20.25">
      <c r="A25" s="51"/>
      <c r="B25" s="53" t="s">
        <v>184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</row>
    <row r="26" spans="1:13" ht="20.25">
      <c r="A26" s="51"/>
      <c r="B26" s="53" t="s">
        <v>180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</row>
    <row r="27" spans="1:13" ht="20.25">
      <c r="A27" s="51"/>
      <c r="B27" s="53" t="s">
        <v>185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</row>
    <row r="28" spans="1:13" ht="20.25">
      <c r="A28" s="51"/>
      <c r="B28" s="53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</row>
    <row r="29" spans="1:13" ht="20.25">
      <c r="A29" s="51" t="s">
        <v>350</v>
      </c>
      <c r="B29" s="53" t="s">
        <v>186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</row>
    <row r="30" spans="1:13" ht="12.75" customHeight="1">
      <c r="A30" s="58"/>
      <c r="B30" s="5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</row>
    <row r="31" spans="1:13" ht="27.75" customHeight="1">
      <c r="A31" s="60" t="s">
        <v>346</v>
      </c>
      <c r="B31" s="61"/>
      <c r="C31" s="62"/>
      <c r="D31" s="63"/>
      <c r="E31" s="63"/>
      <c r="F31" s="63"/>
      <c r="G31" s="63"/>
      <c r="L31" s="159"/>
      <c r="M31" s="159"/>
    </row>
    <row r="32" spans="1:13" ht="27.75" customHeight="1">
      <c r="A32" s="117" t="s">
        <v>347</v>
      </c>
      <c r="B32" s="118" t="e">
        <f>Kosztorys!#REF!</f>
        <v>#REF!</v>
      </c>
      <c r="C32" s="62"/>
      <c r="D32" s="63"/>
      <c r="E32" s="63"/>
      <c r="F32" s="63"/>
      <c r="G32" s="63"/>
      <c r="L32" s="57"/>
      <c r="M32" s="57"/>
    </row>
    <row r="33" spans="1:13" ht="27.75" customHeight="1">
      <c r="A33" s="117" t="s">
        <v>348</v>
      </c>
      <c r="B33" s="118" t="e">
        <f>0.23*B32</f>
        <v>#REF!</v>
      </c>
      <c r="C33" s="62"/>
      <c r="D33" s="63"/>
      <c r="E33" s="63"/>
      <c r="F33" s="63"/>
      <c r="G33" s="63"/>
      <c r="L33" s="57"/>
      <c r="M33" s="57"/>
    </row>
    <row r="34" spans="1:13" ht="27.75" customHeight="1">
      <c r="A34" s="117" t="s">
        <v>349</v>
      </c>
      <c r="B34" s="118" t="e">
        <f>B32+B33</f>
        <v>#REF!</v>
      </c>
      <c r="C34" s="62"/>
      <c r="D34" s="63"/>
      <c r="E34" s="63"/>
      <c r="F34" s="63"/>
      <c r="G34" s="63"/>
      <c r="L34" s="57"/>
      <c r="M34" s="57"/>
    </row>
    <row r="35" spans="2:13" ht="12" customHeight="1">
      <c r="B35" s="69"/>
      <c r="C35" s="69"/>
      <c r="D35" s="69"/>
      <c r="E35" s="69"/>
      <c r="F35" s="69"/>
      <c r="G35" s="158"/>
      <c r="H35" s="158"/>
      <c r="I35" s="158"/>
      <c r="J35" s="158"/>
      <c r="K35" s="158"/>
      <c r="L35" s="159"/>
      <c r="M35" s="159"/>
    </row>
    <row r="36" spans="1:13" ht="20.25">
      <c r="A36" s="51" t="s">
        <v>187</v>
      </c>
      <c r="B36" s="67" t="s">
        <v>188</v>
      </c>
      <c r="C36" s="64"/>
      <c r="D36" s="64"/>
      <c r="E36" s="64"/>
      <c r="F36" s="64"/>
      <c r="G36" s="158"/>
      <c r="H36" s="158"/>
      <c r="I36" s="158"/>
      <c r="J36" s="158"/>
      <c r="K36" s="158"/>
      <c r="L36" s="159"/>
      <c r="M36" s="159"/>
    </row>
    <row r="37" spans="1:13" ht="20.25">
      <c r="A37" s="51" t="s">
        <v>190</v>
      </c>
      <c r="B37" s="65" t="s">
        <v>189</v>
      </c>
      <c r="C37" s="65"/>
      <c r="D37" s="65"/>
      <c r="E37" s="65"/>
      <c r="F37" s="65"/>
      <c r="G37" s="50"/>
      <c r="H37" s="50"/>
      <c r="I37" s="50"/>
      <c r="J37" s="50"/>
      <c r="K37" s="50"/>
      <c r="L37" s="50"/>
      <c r="M37" s="50"/>
    </row>
    <row r="38" spans="1:13" ht="20.25">
      <c r="A38" s="51" t="s">
        <v>191</v>
      </c>
      <c r="B38" s="65" t="s">
        <v>192</v>
      </c>
      <c r="C38" s="65"/>
      <c r="D38" s="65"/>
      <c r="E38" s="65"/>
      <c r="F38" s="65"/>
      <c r="G38" s="50"/>
      <c r="H38" s="50"/>
      <c r="I38" s="50"/>
      <c r="J38" s="50"/>
      <c r="K38" s="50"/>
      <c r="L38" s="50"/>
      <c r="M38" s="50"/>
    </row>
    <row r="39" spans="1:6" ht="20.25">
      <c r="A39" s="51" t="s">
        <v>193</v>
      </c>
      <c r="B39" s="66" t="s">
        <v>194</v>
      </c>
      <c r="C39" s="66"/>
      <c r="D39" s="66"/>
      <c r="E39" s="66"/>
      <c r="F39" s="66"/>
    </row>
    <row r="40" spans="1:6" ht="20.25">
      <c r="A40" s="51" t="s">
        <v>195</v>
      </c>
      <c r="B40" s="66" t="s">
        <v>196</v>
      </c>
      <c r="C40" s="66"/>
      <c r="D40" s="66"/>
      <c r="E40" s="66"/>
      <c r="F40" s="66"/>
    </row>
  </sheetData>
  <sheetProtection/>
  <mergeCells count="6">
    <mergeCell ref="A2:B2"/>
    <mergeCell ref="G35:K35"/>
    <mergeCell ref="L35:M35"/>
    <mergeCell ref="G36:K36"/>
    <mergeCell ref="L36:M36"/>
    <mergeCell ref="L31:M31"/>
  </mergeCells>
  <printOptions/>
  <pageMargins left="0.75" right="0.75" top="1" bottom="1" header="0.5" footer="0.5"/>
  <pageSetup fitToHeight="1" fitToWidth="1" horizontalDpi="600" verticalDpi="600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64"/>
  <sheetViews>
    <sheetView zoomScale="60" zoomScaleNormal="60" zoomScalePageLayoutView="0" workbookViewId="0" topLeftCell="A45">
      <selection activeCell="B2" sqref="B2:K64"/>
    </sheetView>
  </sheetViews>
  <sheetFormatPr defaultColWidth="9.140625" defaultRowHeight="12.75"/>
  <cols>
    <col min="2" max="2" width="6.7109375" style="0" customWidth="1"/>
    <col min="4" max="4" width="15.57421875" style="0" customWidth="1"/>
    <col min="8" max="8" width="73.7109375" style="0" customWidth="1"/>
    <col min="10" max="10" width="15.140625" style="0" customWidth="1"/>
  </cols>
  <sheetData>
    <row r="2" spans="2:11" ht="15.75">
      <c r="B2" s="182" t="s">
        <v>205</v>
      </c>
      <c r="C2" s="183"/>
      <c r="D2" s="183"/>
      <c r="E2" s="183"/>
      <c r="F2" s="183"/>
      <c r="G2" s="183"/>
      <c r="H2" s="183"/>
      <c r="I2" s="183"/>
      <c r="J2" s="183"/>
      <c r="K2" s="184"/>
    </row>
    <row r="3" spans="2:11" ht="15.75">
      <c r="B3" s="185" t="s">
        <v>199</v>
      </c>
      <c r="C3" s="186"/>
      <c r="D3" s="186"/>
      <c r="E3" s="186"/>
      <c r="F3" s="186"/>
      <c r="G3" s="186"/>
      <c r="H3" s="186"/>
      <c r="I3" s="186"/>
      <c r="J3" s="186"/>
      <c r="K3" s="187"/>
    </row>
    <row r="4" spans="2:11" ht="15.75">
      <c r="B4" s="73" t="s">
        <v>206</v>
      </c>
      <c r="C4" s="172" t="s">
        <v>207</v>
      </c>
      <c r="D4" s="173"/>
      <c r="E4" s="174" t="s">
        <v>208</v>
      </c>
      <c r="F4" s="175"/>
      <c r="G4" s="175"/>
      <c r="H4" s="176"/>
      <c r="I4" s="75" t="s">
        <v>209</v>
      </c>
      <c r="J4" s="74" t="s">
        <v>210</v>
      </c>
      <c r="K4" s="76" t="s">
        <v>211</v>
      </c>
    </row>
    <row r="5" spans="2:11" ht="64.5" customHeight="1">
      <c r="B5" s="77">
        <v>1</v>
      </c>
      <c r="C5" s="169" t="s">
        <v>212</v>
      </c>
      <c r="D5" s="170"/>
      <c r="E5" s="169" t="s">
        <v>213</v>
      </c>
      <c r="F5" s="171"/>
      <c r="G5" s="171"/>
      <c r="H5" s="170"/>
      <c r="I5" s="78"/>
      <c r="J5" s="79"/>
      <c r="K5" s="80"/>
    </row>
    <row r="6" spans="2:11" ht="49.5" customHeight="1">
      <c r="B6" s="81" t="s">
        <v>85</v>
      </c>
      <c r="C6" s="169" t="s">
        <v>214</v>
      </c>
      <c r="D6" s="170"/>
      <c r="E6" s="169" t="s">
        <v>215</v>
      </c>
      <c r="F6" s="171"/>
      <c r="G6" s="171"/>
      <c r="H6" s="170"/>
      <c r="I6" s="78" t="s">
        <v>216</v>
      </c>
      <c r="J6" s="82">
        <v>4.746</v>
      </c>
      <c r="K6" s="80"/>
    </row>
    <row r="7" spans="2:11" ht="49.5" customHeight="1">
      <c r="B7" s="77">
        <v>2</v>
      </c>
      <c r="C7" s="169" t="s">
        <v>212</v>
      </c>
      <c r="D7" s="170"/>
      <c r="E7" s="169" t="s">
        <v>217</v>
      </c>
      <c r="F7" s="171"/>
      <c r="G7" s="171"/>
      <c r="H7" s="170"/>
      <c r="I7" s="78"/>
      <c r="J7" s="79"/>
      <c r="K7" s="80"/>
    </row>
    <row r="8" spans="2:11" ht="49.5" customHeight="1">
      <c r="B8" s="81" t="s">
        <v>136</v>
      </c>
      <c r="C8" s="169" t="s">
        <v>218</v>
      </c>
      <c r="D8" s="170"/>
      <c r="E8" s="169" t="s">
        <v>219</v>
      </c>
      <c r="F8" s="171"/>
      <c r="G8" s="171"/>
      <c r="H8" s="170"/>
      <c r="I8" s="78" t="s">
        <v>220</v>
      </c>
      <c r="J8" s="83">
        <f>(4580)*(2-0.75)*0.2+(52.31+101.16+112.53+51.83+116+111.8)*0.2+(4580)*1.15*(0.06+0.2+0.15)+(52.31+101.16+51.83+116)*0.24+(112.53+111.8)*0.46+(14.23+40.26)*0.43+(18.03+18.03+17.28)*0.32+(19.92+22.5+23.7+22.5+12.67+23.7+23.7+21.62+23.7+23.7+23.7+23.7+23.7+16.81+23.7+20.13+23.7+23.7+23.7+23.7+23.7)*0.2</f>
        <v>3727.9893000000006</v>
      </c>
      <c r="K8" s="80"/>
    </row>
    <row r="9" spans="2:11" ht="49.5" customHeight="1">
      <c r="B9" s="81" t="s">
        <v>137</v>
      </c>
      <c r="C9" s="169" t="s">
        <v>221</v>
      </c>
      <c r="D9" s="170"/>
      <c r="E9" s="178" t="s">
        <v>115</v>
      </c>
      <c r="F9" s="171"/>
      <c r="G9" s="171"/>
      <c r="H9" s="170"/>
      <c r="I9" s="78" t="s">
        <v>220</v>
      </c>
      <c r="J9" s="83">
        <f>J8</f>
        <v>3727.9893000000006</v>
      </c>
      <c r="K9" s="80"/>
    </row>
    <row r="10" spans="2:11" ht="49.5" customHeight="1">
      <c r="B10" s="81" t="s">
        <v>138</v>
      </c>
      <c r="C10" s="169" t="s">
        <v>222</v>
      </c>
      <c r="D10" s="170"/>
      <c r="E10" s="169" t="s">
        <v>223</v>
      </c>
      <c r="F10" s="171"/>
      <c r="G10" s="171"/>
      <c r="H10" s="170"/>
      <c r="I10" s="78" t="s">
        <v>220</v>
      </c>
      <c r="J10" s="83">
        <f>J8</f>
        <v>3727.9893000000006</v>
      </c>
      <c r="K10" s="80"/>
    </row>
    <row r="11" spans="2:11" ht="49.5" customHeight="1">
      <c r="B11" s="81" t="s">
        <v>86</v>
      </c>
      <c r="C11" s="169" t="s">
        <v>224</v>
      </c>
      <c r="D11" s="170"/>
      <c r="E11" s="169" t="s">
        <v>225</v>
      </c>
      <c r="F11" s="171"/>
      <c r="G11" s="171"/>
      <c r="H11" s="170"/>
      <c r="I11" s="78" t="s">
        <v>226</v>
      </c>
      <c r="J11" s="83">
        <f>4580*1.15+(52.31+101.16+112.53+51.83+116+111.8)+(14.23+40.26)+(18.03+18.03+17.28)</f>
        <v>5920.46</v>
      </c>
      <c r="K11" s="80"/>
    </row>
    <row r="12" spans="2:11" ht="49.5" customHeight="1">
      <c r="B12" s="81" t="s">
        <v>87</v>
      </c>
      <c r="C12" s="169" t="s">
        <v>227</v>
      </c>
      <c r="D12" s="170"/>
      <c r="E12" s="179" t="s">
        <v>289</v>
      </c>
      <c r="F12" s="180"/>
      <c r="G12" s="180"/>
      <c r="H12" s="181"/>
      <c r="I12" s="84" t="s">
        <v>228</v>
      </c>
      <c r="J12" s="85">
        <f>((192-162)+(611-271)+20+(1370-420)+(1293-396)+(538-369)+(694-677)+40+(219-160)+(800-228)+(270-172)+(1374-400)+(968-397)+(56-21)+(1765-302)-(20*5+2*5))*0.5</f>
        <v>3062.5</v>
      </c>
      <c r="K12" s="86">
        <v>1.667</v>
      </c>
    </row>
    <row r="13" spans="2:11" ht="49.5" customHeight="1">
      <c r="B13" s="77">
        <v>3</v>
      </c>
      <c r="C13" s="169" t="s">
        <v>212</v>
      </c>
      <c r="D13" s="170"/>
      <c r="E13" s="177" t="s">
        <v>296</v>
      </c>
      <c r="F13" s="171"/>
      <c r="G13" s="171"/>
      <c r="H13" s="170"/>
      <c r="I13" s="78"/>
      <c r="J13" s="83"/>
      <c r="K13" s="80"/>
    </row>
    <row r="14" spans="2:11" ht="49.5" customHeight="1">
      <c r="B14" s="81" t="s">
        <v>140</v>
      </c>
      <c r="C14" s="169" t="s">
        <v>229</v>
      </c>
      <c r="D14" s="170"/>
      <c r="E14" s="169" t="s">
        <v>230</v>
      </c>
      <c r="F14" s="171"/>
      <c r="G14" s="171"/>
      <c r="H14" s="170"/>
      <c r="I14" s="78" t="s">
        <v>226</v>
      </c>
      <c r="J14" s="83">
        <f>(4580)*2*0.75-(20*11*0.75)+(19.92+22.5+23.7+22.5+12.67+23.7+23.7+21.62+23.7+23.7+23.7+23.7+23.7+16.81+23.7+20.13+23.7+23.7+23.7+23.7+23.7)-((172-146)+(201-147)+((279-252)+(363-305))*0.75)</f>
        <v>7029.2</v>
      </c>
      <c r="K14" s="80"/>
    </row>
    <row r="15" spans="2:11" ht="49.5" customHeight="1">
      <c r="B15" s="81" t="s">
        <v>141</v>
      </c>
      <c r="C15" s="169" t="s">
        <v>229</v>
      </c>
      <c r="D15" s="170"/>
      <c r="E15" s="169" t="s">
        <v>231</v>
      </c>
      <c r="F15" s="171"/>
      <c r="G15" s="171"/>
      <c r="H15" s="170"/>
      <c r="I15" s="78" t="s">
        <v>226</v>
      </c>
      <c r="J15" s="83">
        <f>(4580)*1.09</f>
        <v>4992.200000000001</v>
      </c>
      <c r="K15" s="80"/>
    </row>
    <row r="16" spans="2:11" ht="49.5" customHeight="1">
      <c r="B16" s="81" t="s">
        <v>142</v>
      </c>
      <c r="C16" s="169" t="s">
        <v>229</v>
      </c>
      <c r="D16" s="170"/>
      <c r="E16" s="169" t="s">
        <v>290</v>
      </c>
      <c r="F16" s="171"/>
      <c r="G16" s="171"/>
      <c r="H16" s="170"/>
      <c r="I16" s="78" t="s">
        <v>226</v>
      </c>
      <c r="J16" s="87">
        <f>(14.23+40.26)+112.53+111.8</f>
        <v>278.82</v>
      </c>
      <c r="K16" s="80"/>
    </row>
    <row r="17" spans="2:11" ht="49.5" customHeight="1">
      <c r="B17" s="81" t="s">
        <v>143</v>
      </c>
      <c r="C17" s="169" t="s">
        <v>232</v>
      </c>
      <c r="D17" s="170"/>
      <c r="E17" s="169" t="s">
        <v>291</v>
      </c>
      <c r="F17" s="171"/>
      <c r="G17" s="171"/>
      <c r="H17" s="170"/>
      <c r="I17" s="78" t="s">
        <v>226</v>
      </c>
      <c r="J17" s="83">
        <f>4580*1.15+112.53+111.8+14.23+40.26</f>
        <v>5545.82</v>
      </c>
      <c r="K17" s="80"/>
    </row>
    <row r="18" spans="2:11" ht="49.5" customHeight="1">
      <c r="B18" s="81" t="s">
        <v>144</v>
      </c>
      <c r="C18" s="169" t="s">
        <v>233</v>
      </c>
      <c r="D18" s="170"/>
      <c r="E18" s="169" t="s">
        <v>234</v>
      </c>
      <c r="F18" s="171"/>
      <c r="G18" s="171"/>
      <c r="H18" s="170"/>
      <c r="I18" s="78" t="s">
        <v>226</v>
      </c>
      <c r="J18" s="82">
        <f>(52.31+101.16+51.83+116)+(18.03+18.03+17.28)</f>
        <v>374.64</v>
      </c>
      <c r="K18" s="80"/>
    </row>
    <row r="19" spans="2:11" ht="49.5" customHeight="1">
      <c r="B19" s="81" t="s">
        <v>145</v>
      </c>
      <c r="C19" s="169" t="s">
        <v>235</v>
      </c>
      <c r="D19" s="170"/>
      <c r="E19" s="169" t="s">
        <v>236</v>
      </c>
      <c r="F19" s="171"/>
      <c r="G19" s="171"/>
      <c r="H19" s="170"/>
      <c r="I19" s="78" t="s">
        <v>226</v>
      </c>
      <c r="J19" s="82">
        <f>J18</f>
        <v>374.64</v>
      </c>
      <c r="K19" s="80"/>
    </row>
    <row r="20" spans="2:11" ht="49.5" customHeight="1">
      <c r="B20" s="81" t="s">
        <v>146</v>
      </c>
      <c r="C20" s="178" t="s">
        <v>166</v>
      </c>
      <c r="D20" s="170"/>
      <c r="E20" s="169" t="s">
        <v>237</v>
      </c>
      <c r="F20" s="171"/>
      <c r="G20" s="171"/>
      <c r="H20" s="170"/>
      <c r="I20" s="78" t="s">
        <v>226</v>
      </c>
      <c r="J20" s="83">
        <f>(9800-5160)*1</f>
        <v>4640</v>
      </c>
      <c r="K20" s="80"/>
    </row>
    <row r="21" spans="2:11" ht="49.5" customHeight="1">
      <c r="B21" s="77">
        <v>4</v>
      </c>
      <c r="C21" s="169" t="s">
        <v>212</v>
      </c>
      <c r="D21" s="170"/>
      <c r="E21" s="177" t="s">
        <v>292</v>
      </c>
      <c r="F21" s="171"/>
      <c r="G21" s="171"/>
      <c r="H21" s="170"/>
      <c r="I21" s="78"/>
      <c r="J21" s="79"/>
      <c r="K21" s="80"/>
    </row>
    <row r="22" spans="2:11" ht="49.5" customHeight="1">
      <c r="B22" s="81" t="s">
        <v>88</v>
      </c>
      <c r="C22" s="169" t="s">
        <v>238</v>
      </c>
      <c r="D22" s="170"/>
      <c r="E22" s="169" t="s">
        <v>239</v>
      </c>
      <c r="F22" s="171"/>
      <c r="G22" s="171"/>
      <c r="H22" s="170"/>
      <c r="I22" s="78" t="s">
        <v>228</v>
      </c>
      <c r="J22" s="82">
        <f>(4.5+3+3)*20+4.4+5+6.2+4.1+16+24</f>
        <v>269.7</v>
      </c>
      <c r="K22" s="80"/>
    </row>
    <row r="23" spans="2:11" ht="49.5" customHeight="1">
      <c r="B23" s="81" t="s">
        <v>89</v>
      </c>
      <c r="C23" s="169" t="s">
        <v>240</v>
      </c>
      <c r="D23" s="170"/>
      <c r="E23" s="169" t="s">
        <v>241</v>
      </c>
      <c r="F23" s="171"/>
      <c r="G23" s="171"/>
      <c r="H23" s="170"/>
      <c r="I23" s="78" t="s">
        <v>228</v>
      </c>
      <c r="J23" s="82">
        <f>6*10+25+58</f>
        <v>143</v>
      </c>
      <c r="K23" s="80"/>
    </row>
    <row r="24" spans="2:11" ht="49.5" customHeight="1">
      <c r="B24" s="81" t="s">
        <v>90</v>
      </c>
      <c r="C24" s="169" t="s">
        <v>240</v>
      </c>
      <c r="D24" s="170"/>
      <c r="E24" s="169" t="s">
        <v>242</v>
      </c>
      <c r="F24" s="171"/>
      <c r="G24" s="171"/>
      <c r="H24" s="170"/>
      <c r="I24" s="78" t="s">
        <v>228</v>
      </c>
      <c r="J24" s="82">
        <f>(172.5-146)+(201-147)+(279-252)+(363-305)</f>
        <v>165.5</v>
      </c>
      <c r="K24" s="80"/>
    </row>
    <row r="25" spans="2:11" ht="49.5" customHeight="1">
      <c r="B25" s="81" t="s">
        <v>147</v>
      </c>
      <c r="C25" s="169" t="s">
        <v>243</v>
      </c>
      <c r="D25" s="170"/>
      <c r="E25" s="169" t="s">
        <v>244</v>
      </c>
      <c r="F25" s="171"/>
      <c r="G25" s="171"/>
      <c r="H25" s="170"/>
      <c r="I25" s="78" t="s">
        <v>228</v>
      </c>
      <c r="J25" s="82">
        <f>(172.5-146)+(201-147)+(279-252)+(363-305)+2*8</f>
        <v>181.5</v>
      </c>
      <c r="K25" s="80"/>
    </row>
    <row r="26" spans="2:11" ht="49.5" customHeight="1">
      <c r="B26" s="81" t="s">
        <v>91</v>
      </c>
      <c r="C26" s="169" t="s">
        <v>245</v>
      </c>
      <c r="D26" s="170"/>
      <c r="E26" s="178" t="s">
        <v>293</v>
      </c>
      <c r="F26" s="171"/>
      <c r="G26" s="171"/>
      <c r="H26" s="170"/>
      <c r="I26" s="78" t="s">
        <v>228</v>
      </c>
      <c r="J26" s="82">
        <f>16*2+6.1+8+4.1+12</f>
        <v>62.2</v>
      </c>
      <c r="K26" s="80"/>
    </row>
    <row r="27" spans="2:11" ht="49.5" customHeight="1">
      <c r="B27" s="81" t="s">
        <v>92</v>
      </c>
      <c r="C27" s="169" t="s">
        <v>246</v>
      </c>
      <c r="D27" s="170"/>
      <c r="E27" s="169" t="s">
        <v>247</v>
      </c>
      <c r="F27" s="171"/>
      <c r="G27" s="171"/>
      <c r="H27" s="170"/>
      <c r="I27" s="78" t="s">
        <v>228</v>
      </c>
      <c r="J27" s="82">
        <f>25+31+80</f>
        <v>136</v>
      </c>
      <c r="K27" s="80"/>
    </row>
    <row r="28" spans="2:11" ht="49.5" customHeight="1">
      <c r="B28" s="95" t="s">
        <v>93</v>
      </c>
      <c r="C28" s="160" t="s">
        <v>248</v>
      </c>
      <c r="D28" s="161"/>
      <c r="E28" s="160" t="s">
        <v>249</v>
      </c>
      <c r="F28" s="163"/>
      <c r="G28" s="163"/>
      <c r="H28" s="161"/>
      <c r="I28" s="96" t="s">
        <v>226</v>
      </c>
      <c r="J28" s="104">
        <f>52*2</f>
        <v>104</v>
      </c>
      <c r="K28" s="98"/>
    </row>
    <row r="29" spans="2:11" ht="114.75" customHeight="1">
      <c r="B29" s="100"/>
      <c r="C29" s="101"/>
      <c r="D29" s="101"/>
      <c r="E29" s="101"/>
      <c r="F29" s="101"/>
      <c r="G29" s="101"/>
      <c r="H29" s="101"/>
      <c r="I29" s="102"/>
      <c r="J29" s="103"/>
      <c r="K29" s="102"/>
    </row>
    <row r="30" spans="2:11" ht="49.5" customHeight="1">
      <c r="B30" s="105" t="s">
        <v>206</v>
      </c>
      <c r="C30" s="167" t="s">
        <v>207</v>
      </c>
      <c r="D30" s="168"/>
      <c r="E30" s="164" t="s">
        <v>208</v>
      </c>
      <c r="F30" s="165"/>
      <c r="G30" s="165"/>
      <c r="H30" s="166"/>
      <c r="I30" s="106" t="s">
        <v>209</v>
      </c>
      <c r="J30" s="107" t="s">
        <v>210</v>
      </c>
      <c r="K30" s="108" t="s">
        <v>211</v>
      </c>
    </row>
    <row r="31" spans="2:11" ht="49.5" customHeight="1">
      <c r="B31" s="77">
        <v>5</v>
      </c>
      <c r="C31" s="169" t="s">
        <v>212</v>
      </c>
      <c r="D31" s="170"/>
      <c r="E31" s="177" t="s">
        <v>297</v>
      </c>
      <c r="F31" s="171"/>
      <c r="G31" s="171"/>
      <c r="H31" s="170"/>
      <c r="I31" s="78"/>
      <c r="J31" s="79"/>
      <c r="K31" s="80"/>
    </row>
    <row r="32" spans="2:11" ht="68.25" customHeight="1">
      <c r="B32" s="81" t="s">
        <v>94</v>
      </c>
      <c r="C32" s="169" t="s">
        <v>250</v>
      </c>
      <c r="D32" s="170"/>
      <c r="E32" s="169" t="s">
        <v>251</v>
      </c>
      <c r="F32" s="171"/>
      <c r="G32" s="171"/>
      <c r="H32" s="170"/>
      <c r="I32" s="78" t="s">
        <v>226</v>
      </c>
      <c r="J32" s="79">
        <f>(9800-5160)*5+49.19+63.99+58.04+35+14.23+59.08+44.7+40.26</f>
        <v>23564.49</v>
      </c>
      <c r="K32" s="80"/>
    </row>
    <row r="33" spans="2:11" ht="49.5" customHeight="1">
      <c r="B33" s="81" t="s">
        <v>95</v>
      </c>
      <c r="C33" s="178" t="s">
        <v>124</v>
      </c>
      <c r="D33" s="170"/>
      <c r="E33" s="178" t="s">
        <v>126</v>
      </c>
      <c r="F33" s="171"/>
      <c r="G33" s="171"/>
      <c r="H33" s="170"/>
      <c r="I33" s="78" t="s">
        <v>226</v>
      </c>
      <c r="J33" s="79">
        <f>(9800-5160)*5+49.19+63.99+58.04+35+14.23+59.08+44.7+40.26</f>
        <v>23564.49</v>
      </c>
      <c r="K33" s="80"/>
    </row>
    <row r="34" spans="2:11" ht="49.5" customHeight="1">
      <c r="B34" s="81" t="s">
        <v>96</v>
      </c>
      <c r="C34" s="169" t="s">
        <v>250</v>
      </c>
      <c r="D34" s="170"/>
      <c r="E34" s="178" t="s">
        <v>127</v>
      </c>
      <c r="F34" s="171"/>
      <c r="G34" s="171"/>
      <c r="H34" s="170"/>
      <c r="I34" s="78" t="s">
        <v>226</v>
      </c>
      <c r="J34" s="79">
        <f>(9800-5160)*5+49.19+63.99+58.04+35+14.23+59.08+44.7+40.26</f>
        <v>23564.49</v>
      </c>
      <c r="K34" s="80"/>
    </row>
    <row r="35" spans="2:11" ht="49.5" customHeight="1">
      <c r="B35" s="81" t="s">
        <v>97</v>
      </c>
      <c r="C35" s="169" t="s">
        <v>252</v>
      </c>
      <c r="D35" s="170"/>
      <c r="E35" s="178" t="s">
        <v>131</v>
      </c>
      <c r="F35" s="171"/>
      <c r="G35" s="171"/>
      <c r="H35" s="170"/>
      <c r="I35" s="91" t="s">
        <v>128</v>
      </c>
      <c r="J35" s="92">
        <f>((9800-5160)*5.05+14.23+40.26)*0.05</f>
        <v>1174.3245</v>
      </c>
      <c r="K35" s="80"/>
    </row>
    <row r="36" spans="2:11" ht="49.5" customHeight="1">
      <c r="B36" s="81" t="s">
        <v>98</v>
      </c>
      <c r="C36" s="178" t="s">
        <v>124</v>
      </c>
      <c r="D36" s="170"/>
      <c r="E36" s="178" t="s">
        <v>126</v>
      </c>
      <c r="F36" s="171"/>
      <c r="G36" s="171"/>
      <c r="H36" s="170"/>
      <c r="I36" s="78" t="s">
        <v>113</v>
      </c>
      <c r="J36" s="79">
        <f>(9800-5160)*5.05</f>
        <v>23432</v>
      </c>
      <c r="K36" s="80"/>
    </row>
    <row r="37" spans="2:11" ht="49.5" customHeight="1">
      <c r="B37" s="81" t="s">
        <v>99</v>
      </c>
      <c r="C37" s="169" t="s">
        <v>250</v>
      </c>
      <c r="D37" s="170"/>
      <c r="E37" s="178" t="s">
        <v>127</v>
      </c>
      <c r="F37" s="171"/>
      <c r="G37" s="171"/>
      <c r="H37" s="170"/>
      <c r="I37" s="78" t="s">
        <v>226</v>
      </c>
      <c r="J37" s="79">
        <f>J36</f>
        <v>23432</v>
      </c>
      <c r="K37" s="80"/>
    </row>
    <row r="38" spans="2:11" ht="70.5" customHeight="1">
      <c r="B38" s="81" t="s">
        <v>100</v>
      </c>
      <c r="C38" s="169" t="s">
        <v>253</v>
      </c>
      <c r="D38" s="170"/>
      <c r="E38" s="169" t="s">
        <v>254</v>
      </c>
      <c r="F38" s="171"/>
      <c r="G38" s="171"/>
      <c r="H38" s="170"/>
      <c r="I38" s="78" t="s">
        <v>226</v>
      </c>
      <c r="J38" s="79">
        <f>(9800-5160)*1.08</f>
        <v>5011.200000000001</v>
      </c>
      <c r="K38" s="93"/>
    </row>
    <row r="39" spans="2:11" ht="49.5" customHeight="1">
      <c r="B39" s="81" t="s">
        <v>148</v>
      </c>
      <c r="C39" s="169" t="s">
        <v>255</v>
      </c>
      <c r="D39" s="170"/>
      <c r="E39" s="169" t="s">
        <v>256</v>
      </c>
      <c r="F39" s="171"/>
      <c r="G39" s="171"/>
      <c r="H39" s="170"/>
      <c r="I39" s="78" t="s">
        <v>226</v>
      </c>
      <c r="J39" s="82">
        <f>52.31+101.16+112.63+51.83+116+111.8+18.03+18.03+17.28</f>
        <v>599.0699999999999</v>
      </c>
      <c r="K39" s="80"/>
    </row>
    <row r="40" spans="2:11" ht="87" customHeight="1">
      <c r="B40" s="77">
        <v>6</v>
      </c>
      <c r="C40" s="169" t="s">
        <v>212</v>
      </c>
      <c r="D40" s="170"/>
      <c r="E40" s="177" t="s">
        <v>299</v>
      </c>
      <c r="F40" s="171"/>
      <c r="G40" s="171"/>
      <c r="H40" s="170"/>
      <c r="I40" s="78"/>
      <c r="J40" s="79"/>
      <c r="K40" s="80"/>
    </row>
    <row r="41" spans="2:11" ht="49.5" customHeight="1">
      <c r="B41" s="81" t="s">
        <v>101</v>
      </c>
      <c r="C41" s="169" t="s">
        <v>257</v>
      </c>
      <c r="D41" s="170"/>
      <c r="E41" s="169" t="s">
        <v>258</v>
      </c>
      <c r="F41" s="171"/>
      <c r="G41" s="171"/>
      <c r="H41" s="170"/>
      <c r="I41" s="78" t="s">
        <v>226</v>
      </c>
      <c r="J41" s="82">
        <f>(19.17+29.31+24.09+16.3)*0.9</f>
        <v>79.983</v>
      </c>
      <c r="K41" s="80"/>
    </row>
    <row r="42" spans="2:11" ht="49.5" customHeight="1">
      <c r="B42" s="81" t="s">
        <v>102</v>
      </c>
      <c r="C42" s="169" t="s">
        <v>259</v>
      </c>
      <c r="D42" s="170"/>
      <c r="E42" s="169" t="s">
        <v>260</v>
      </c>
      <c r="F42" s="171"/>
      <c r="G42" s="171"/>
      <c r="H42" s="170"/>
      <c r="I42" s="78" t="s">
        <v>226</v>
      </c>
      <c r="J42" s="82">
        <f>(19.17+29.31+24.09+16.3)*0.1</f>
        <v>8.887</v>
      </c>
      <c r="K42" s="80"/>
    </row>
    <row r="43" spans="2:11" ht="49.5" customHeight="1">
      <c r="B43" s="81" t="s">
        <v>103</v>
      </c>
      <c r="C43" s="169" t="s">
        <v>259</v>
      </c>
      <c r="D43" s="170"/>
      <c r="E43" s="169" t="s">
        <v>261</v>
      </c>
      <c r="F43" s="171"/>
      <c r="G43" s="171"/>
      <c r="H43" s="170"/>
      <c r="I43" s="78" t="s">
        <v>226</v>
      </c>
      <c r="J43" s="82">
        <f>(19.17+29.31+24.09+16.3)*0.9</f>
        <v>79.983</v>
      </c>
      <c r="K43" s="80"/>
    </row>
    <row r="44" spans="2:11" ht="49.5" customHeight="1">
      <c r="B44" s="81" t="s">
        <v>104</v>
      </c>
      <c r="C44" s="169" t="s">
        <v>240</v>
      </c>
      <c r="D44" s="170"/>
      <c r="E44" s="169" t="s">
        <v>262</v>
      </c>
      <c r="F44" s="171"/>
      <c r="G44" s="171"/>
      <c r="H44" s="170"/>
      <c r="I44" s="78" t="s">
        <v>228</v>
      </c>
      <c r="J44" s="82">
        <f>12+30.1</f>
        <v>42.1</v>
      </c>
      <c r="K44" s="80"/>
    </row>
    <row r="45" spans="2:11" ht="66.75" customHeight="1">
      <c r="B45" s="81" t="s">
        <v>129</v>
      </c>
      <c r="C45" s="169" t="s">
        <v>255</v>
      </c>
      <c r="D45" s="170"/>
      <c r="E45" s="169" t="s">
        <v>263</v>
      </c>
      <c r="F45" s="171"/>
      <c r="G45" s="171"/>
      <c r="H45" s="170"/>
      <c r="I45" s="78" t="s">
        <v>226</v>
      </c>
      <c r="J45" s="82">
        <f>(19.17+29.31+24.09+16.3)*0.9</f>
        <v>79.983</v>
      </c>
      <c r="K45" s="80"/>
    </row>
    <row r="46" spans="2:11" ht="49.5" customHeight="1">
      <c r="B46" s="81" t="s">
        <v>130</v>
      </c>
      <c r="C46" s="169" t="s">
        <v>264</v>
      </c>
      <c r="D46" s="170"/>
      <c r="E46" s="169" t="s">
        <v>265</v>
      </c>
      <c r="F46" s="171"/>
      <c r="G46" s="171"/>
      <c r="H46" s="170"/>
      <c r="I46" s="78" t="s">
        <v>226</v>
      </c>
      <c r="J46" s="82">
        <f>(19.17+29.31+24.09+16.3)*0.1</f>
        <v>8.887</v>
      </c>
      <c r="K46" s="80"/>
    </row>
    <row r="47" spans="2:11" ht="49.5" customHeight="1">
      <c r="B47" s="77">
        <v>7</v>
      </c>
      <c r="C47" s="169" t="s">
        <v>212</v>
      </c>
      <c r="D47" s="170"/>
      <c r="E47" s="169" t="s">
        <v>266</v>
      </c>
      <c r="F47" s="171"/>
      <c r="G47" s="171"/>
      <c r="H47" s="170"/>
      <c r="I47" s="78"/>
      <c r="J47" s="79"/>
      <c r="K47" s="80"/>
    </row>
    <row r="48" spans="2:11" ht="49.5" customHeight="1">
      <c r="B48" s="81" t="s">
        <v>105</v>
      </c>
      <c r="C48" s="169" t="s">
        <v>218</v>
      </c>
      <c r="D48" s="170"/>
      <c r="E48" s="169" t="s">
        <v>267</v>
      </c>
      <c r="F48" s="171"/>
      <c r="G48" s="171"/>
      <c r="H48" s="170"/>
      <c r="I48" s="78" t="s">
        <v>220</v>
      </c>
      <c r="J48" s="82">
        <v>57.15</v>
      </c>
      <c r="K48" s="80"/>
    </row>
    <row r="49" spans="2:11" ht="49.5" customHeight="1">
      <c r="B49" s="81" t="s">
        <v>106</v>
      </c>
      <c r="C49" s="178" t="s">
        <v>134</v>
      </c>
      <c r="D49" s="170"/>
      <c r="E49" s="169" t="s">
        <v>268</v>
      </c>
      <c r="F49" s="171"/>
      <c r="G49" s="171"/>
      <c r="H49" s="170"/>
      <c r="I49" s="78" t="s">
        <v>226</v>
      </c>
      <c r="J49" s="82">
        <v>317.5</v>
      </c>
      <c r="K49" s="80"/>
    </row>
    <row r="50" spans="2:11" ht="49.5" customHeight="1">
      <c r="B50" s="77">
        <v>8</v>
      </c>
      <c r="C50" s="169" t="s">
        <v>212</v>
      </c>
      <c r="D50" s="170"/>
      <c r="E50" s="177" t="s">
        <v>300</v>
      </c>
      <c r="F50" s="171"/>
      <c r="G50" s="171"/>
      <c r="H50" s="170"/>
      <c r="I50" s="78"/>
      <c r="J50" s="79"/>
      <c r="K50" s="80"/>
    </row>
    <row r="51" spans="2:11" ht="49.5" customHeight="1">
      <c r="B51" s="81" t="s">
        <v>107</v>
      </c>
      <c r="C51" s="169" t="s">
        <v>269</v>
      </c>
      <c r="D51" s="170"/>
      <c r="E51" s="169" t="s">
        <v>270</v>
      </c>
      <c r="F51" s="171"/>
      <c r="G51" s="171"/>
      <c r="H51" s="170"/>
      <c r="I51" s="78" t="s">
        <v>271</v>
      </c>
      <c r="J51" s="82">
        <v>18</v>
      </c>
      <c r="K51" s="80"/>
    </row>
    <row r="52" spans="2:11" ht="49.5" customHeight="1">
      <c r="B52" s="81" t="s">
        <v>108</v>
      </c>
      <c r="C52" s="169" t="s">
        <v>269</v>
      </c>
      <c r="D52" s="170"/>
      <c r="E52" s="169" t="s">
        <v>272</v>
      </c>
      <c r="F52" s="171"/>
      <c r="G52" s="171"/>
      <c r="H52" s="170"/>
      <c r="I52" s="78" t="s">
        <v>271</v>
      </c>
      <c r="J52" s="82">
        <v>8</v>
      </c>
      <c r="K52" s="80"/>
    </row>
    <row r="53" spans="2:11" ht="49.5" customHeight="1">
      <c r="B53" s="81" t="s">
        <v>150</v>
      </c>
      <c r="C53" s="169" t="s">
        <v>273</v>
      </c>
      <c r="D53" s="170"/>
      <c r="E53" s="169" t="s">
        <v>294</v>
      </c>
      <c r="F53" s="171"/>
      <c r="G53" s="171"/>
      <c r="H53" s="170"/>
      <c r="I53" s="78" t="s">
        <v>226</v>
      </c>
      <c r="J53" s="82">
        <v>28.5</v>
      </c>
      <c r="K53" s="80"/>
    </row>
    <row r="54" spans="2:11" ht="49.5" customHeight="1">
      <c r="B54" s="81" t="s">
        <v>151</v>
      </c>
      <c r="C54" s="169" t="s">
        <v>274</v>
      </c>
      <c r="D54" s="170"/>
      <c r="E54" s="178" t="s">
        <v>163</v>
      </c>
      <c r="F54" s="171"/>
      <c r="G54" s="171"/>
      <c r="H54" s="170"/>
      <c r="I54" s="78" t="s">
        <v>226</v>
      </c>
      <c r="J54" s="82">
        <f>2*1.71</f>
        <v>3.42</v>
      </c>
      <c r="K54" s="80"/>
    </row>
    <row r="55" spans="2:11" ht="49.5" customHeight="1">
      <c r="B55" s="81" t="s">
        <v>152</v>
      </c>
      <c r="C55" s="169" t="s">
        <v>275</v>
      </c>
      <c r="D55" s="170"/>
      <c r="E55" s="169" t="s">
        <v>276</v>
      </c>
      <c r="F55" s="171"/>
      <c r="G55" s="171"/>
      <c r="H55" s="170"/>
      <c r="I55" s="78" t="s">
        <v>228</v>
      </c>
      <c r="J55" s="82">
        <v>26</v>
      </c>
      <c r="K55" s="80"/>
    </row>
    <row r="56" spans="2:11" ht="49.5" customHeight="1">
      <c r="B56" s="73" t="s">
        <v>206</v>
      </c>
      <c r="C56" s="172" t="s">
        <v>207</v>
      </c>
      <c r="D56" s="173"/>
      <c r="E56" s="174" t="s">
        <v>208</v>
      </c>
      <c r="F56" s="175"/>
      <c r="G56" s="175"/>
      <c r="H56" s="176"/>
      <c r="I56" s="88" t="s">
        <v>209</v>
      </c>
      <c r="J56" s="89" t="s">
        <v>210</v>
      </c>
      <c r="K56" s="90" t="s">
        <v>211</v>
      </c>
    </row>
    <row r="57" spans="2:11" ht="49.5" customHeight="1">
      <c r="B57" s="77">
        <v>9</v>
      </c>
      <c r="C57" s="169" t="s">
        <v>212</v>
      </c>
      <c r="D57" s="170"/>
      <c r="E57" s="177" t="s">
        <v>298</v>
      </c>
      <c r="F57" s="171"/>
      <c r="G57" s="171"/>
      <c r="H57" s="170"/>
      <c r="I57" s="78"/>
      <c r="J57" s="79"/>
      <c r="K57" s="80"/>
    </row>
    <row r="58" spans="2:11" ht="49.5" customHeight="1">
      <c r="B58" s="81" t="s">
        <v>153</v>
      </c>
      <c r="C58" s="169" t="s">
        <v>277</v>
      </c>
      <c r="D58" s="170"/>
      <c r="E58" s="169" t="s">
        <v>278</v>
      </c>
      <c r="F58" s="171"/>
      <c r="G58" s="171"/>
      <c r="H58" s="170"/>
      <c r="I58" s="78" t="s">
        <v>220</v>
      </c>
      <c r="J58" s="82">
        <f>(8.6+7.2+7.5)*0.8*0.7</f>
        <v>13.048</v>
      </c>
      <c r="K58" s="80"/>
    </row>
    <row r="59" spans="2:11" ht="49.5" customHeight="1">
      <c r="B59" s="81" t="s">
        <v>109</v>
      </c>
      <c r="C59" s="169" t="s">
        <v>279</v>
      </c>
      <c r="D59" s="170"/>
      <c r="E59" s="169" t="s">
        <v>280</v>
      </c>
      <c r="F59" s="171"/>
      <c r="G59" s="171"/>
      <c r="H59" s="170"/>
      <c r="I59" s="78" t="s">
        <v>220</v>
      </c>
      <c r="J59" s="82">
        <f>J58</f>
        <v>13.048</v>
      </c>
      <c r="K59" s="80"/>
    </row>
    <row r="60" spans="2:11" ht="49.5" customHeight="1">
      <c r="B60" s="81" t="s">
        <v>110</v>
      </c>
      <c r="C60" s="169" t="s">
        <v>222</v>
      </c>
      <c r="D60" s="170"/>
      <c r="E60" s="169" t="s">
        <v>281</v>
      </c>
      <c r="F60" s="171"/>
      <c r="G60" s="171"/>
      <c r="H60" s="170"/>
      <c r="I60" s="78" t="s">
        <v>220</v>
      </c>
      <c r="J60" s="82">
        <f>J58</f>
        <v>13.048</v>
      </c>
      <c r="K60" s="94">
        <v>4</v>
      </c>
    </row>
    <row r="61" spans="2:11" ht="49.5" customHeight="1">
      <c r="B61" s="81" t="s">
        <v>154</v>
      </c>
      <c r="C61" s="169" t="s">
        <v>282</v>
      </c>
      <c r="D61" s="170"/>
      <c r="E61" s="169" t="s">
        <v>283</v>
      </c>
      <c r="F61" s="171"/>
      <c r="G61" s="171"/>
      <c r="H61" s="170"/>
      <c r="I61" s="78" t="s">
        <v>220</v>
      </c>
      <c r="J61" s="82">
        <f>J58-(8.6+7.2+7.5)*3.14*0.2*0.2</f>
        <v>10.12152</v>
      </c>
      <c r="K61" s="80"/>
    </row>
    <row r="62" spans="2:11" ht="49.5" customHeight="1">
      <c r="B62" s="81" t="s">
        <v>155</v>
      </c>
      <c r="C62" s="169" t="s">
        <v>284</v>
      </c>
      <c r="D62" s="170"/>
      <c r="E62" s="169" t="s">
        <v>285</v>
      </c>
      <c r="F62" s="171"/>
      <c r="G62" s="171"/>
      <c r="H62" s="170"/>
      <c r="I62" s="78" t="s">
        <v>220</v>
      </c>
      <c r="J62" s="82">
        <f>J61</f>
        <v>10.12152</v>
      </c>
      <c r="K62" s="80"/>
    </row>
    <row r="63" spans="2:11" ht="49.5" customHeight="1">
      <c r="B63" s="81" t="s">
        <v>111</v>
      </c>
      <c r="C63" s="169" t="s">
        <v>286</v>
      </c>
      <c r="D63" s="170"/>
      <c r="E63" s="169" t="s">
        <v>287</v>
      </c>
      <c r="F63" s="171"/>
      <c r="G63" s="171"/>
      <c r="H63" s="170"/>
      <c r="I63" s="78" t="s">
        <v>220</v>
      </c>
      <c r="J63" s="82">
        <f>(8.6+7.2+7.5)*0.1*0.6</f>
        <v>1.398</v>
      </c>
      <c r="K63" s="80"/>
    </row>
    <row r="64" spans="2:11" ht="49.5" customHeight="1">
      <c r="B64" s="95" t="s">
        <v>112</v>
      </c>
      <c r="C64" s="160" t="s">
        <v>288</v>
      </c>
      <c r="D64" s="161"/>
      <c r="E64" s="162" t="s">
        <v>135</v>
      </c>
      <c r="F64" s="163"/>
      <c r="G64" s="163"/>
      <c r="H64" s="161"/>
      <c r="I64" s="96" t="s">
        <v>228</v>
      </c>
      <c r="J64" s="97">
        <f>(8.6+7.2+7.5)</f>
        <v>23.3</v>
      </c>
      <c r="K64" s="98"/>
    </row>
  </sheetData>
  <sheetProtection/>
  <mergeCells count="122">
    <mergeCell ref="B2:K2"/>
    <mergeCell ref="B3:K3"/>
    <mergeCell ref="C4:D4"/>
    <mergeCell ref="E4:H4"/>
    <mergeCell ref="C5:D5"/>
    <mergeCell ref="E5:H5"/>
    <mergeCell ref="C6:D6"/>
    <mergeCell ref="E6:H6"/>
    <mergeCell ref="C7:D7"/>
    <mergeCell ref="E7:H7"/>
    <mergeCell ref="C8:D8"/>
    <mergeCell ref="E8:H8"/>
    <mergeCell ref="C9:D9"/>
    <mergeCell ref="E9:H9"/>
    <mergeCell ref="C10:D10"/>
    <mergeCell ref="E10:H10"/>
    <mergeCell ref="C11:D11"/>
    <mergeCell ref="E11:H11"/>
    <mergeCell ref="C12:D12"/>
    <mergeCell ref="E12:H12"/>
    <mergeCell ref="C13:D13"/>
    <mergeCell ref="E13:H13"/>
    <mergeCell ref="C14:D14"/>
    <mergeCell ref="E14:H14"/>
    <mergeCell ref="C15:D15"/>
    <mergeCell ref="E15:H15"/>
    <mergeCell ref="C16:D16"/>
    <mergeCell ref="E16:H16"/>
    <mergeCell ref="C17:D17"/>
    <mergeCell ref="E17:H17"/>
    <mergeCell ref="C18:D18"/>
    <mergeCell ref="E18:H18"/>
    <mergeCell ref="C19:D19"/>
    <mergeCell ref="E19:H19"/>
    <mergeCell ref="C20:D20"/>
    <mergeCell ref="E20:H20"/>
    <mergeCell ref="C21:D21"/>
    <mergeCell ref="E21:H21"/>
    <mergeCell ref="C22:D22"/>
    <mergeCell ref="E22:H22"/>
    <mergeCell ref="C23:D23"/>
    <mergeCell ref="E23:H23"/>
    <mergeCell ref="C24:D24"/>
    <mergeCell ref="E24:H24"/>
    <mergeCell ref="C25:D25"/>
    <mergeCell ref="E25:H25"/>
    <mergeCell ref="C26:D26"/>
    <mergeCell ref="E26:H26"/>
    <mergeCell ref="C32:D32"/>
    <mergeCell ref="E32:H32"/>
    <mergeCell ref="C33:D33"/>
    <mergeCell ref="E33:H33"/>
    <mergeCell ref="C27:D27"/>
    <mergeCell ref="E27:H27"/>
    <mergeCell ref="C28:D28"/>
    <mergeCell ref="E28:H28"/>
    <mergeCell ref="C31:D31"/>
    <mergeCell ref="E31:H31"/>
    <mergeCell ref="C34:D34"/>
    <mergeCell ref="E34:H34"/>
    <mergeCell ref="C35:D35"/>
    <mergeCell ref="E35:H35"/>
    <mergeCell ref="C36:D36"/>
    <mergeCell ref="E36:H36"/>
    <mergeCell ref="C37:D37"/>
    <mergeCell ref="E37:H37"/>
    <mergeCell ref="C38:D38"/>
    <mergeCell ref="E38:H38"/>
    <mergeCell ref="C39:D39"/>
    <mergeCell ref="E39:H39"/>
    <mergeCell ref="C40:D40"/>
    <mergeCell ref="E40:H40"/>
    <mergeCell ref="C41:D41"/>
    <mergeCell ref="E41:H41"/>
    <mergeCell ref="C42:D42"/>
    <mergeCell ref="E42:H42"/>
    <mergeCell ref="C43:D43"/>
    <mergeCell ref="E43:H43"/>
    <mergeCell ref="C44:D44"/>
    <mergeCell ref="E44:H44"/>
    <mergeCell ref="C45:D45"/>
    <mergeCell ref="E45:H45"/>
    <mergeCell ref="C46:D46"/>
    <mergeCell ref="E46:H46"/>
    <mergeCell ref="C47:D47"/>
    <mergeCell ref="E47:H47"/>
    <mergeCell ref="C48:D48"/>
    <mergeCell ref="E48:H48"/>
    <mergeCell ref="C49:D49"/>
    <mergeCell ref="E49:H49"/>
    <mergeCell ref="C50:D50"/>
    <mergeCell ref="E50:H50"/>
    <mergeCell ref="C51:D51"/>
    <mergeCell ref="E51:H51"/>
    <mergeCell ref="C52:D52"/>
    <mergeCell ref="E52:H52"/>
    <mergeCell ref="C53:D53"/>
    <mergeCell ref="E53:H53"/>
    <mergeCell ref="C54:D54"/>
    <mergeCell ref="E54:H54"/>
    <mergeCell ref="C55:D55"/>
    <mergeCell ref="E55:H55"/>
    <mergeCell ref="C57:D57"/>
    <mergeCell ref="E57:H57"/>
    <mergeCell ref="C58:D58"/>
    <mergeCell ref="E58:H58"/>
    <mergeCell ref="C59:D59"/>
    <mergeCell ref="E59:H59"/>
    <mergeCell ref="C60:D60"/>
    <mergeCell ref="E60:H60"/>
    <mergeCell ref="C56:D56"/>
    <mergeCell ref="E56:H56"/>
    <mergeCell ref="C64:D64"/>
    <mergeCell ref="E64:H64"/>
    <mergeCell ref="E30:H30"/>
    <mergeCell ref="C30:D30"/>
    <mergeCell ref="C61:D61"/>
    <mergeCell ref="E61:H61"/>
    <mergeCell ref="C62:D62"/>
    <mergeCell ref="E62:H62"/>
    <mergeCell ref="C63:D63"/>
    <mergeCell ref="E63:H63"/>
  </mergeCells>
  <printOptions/>
  <pageMargins left="0.75" right="0.75" top="1" bottom="1" header="0.5" footer="0.5"/>
  <pageSetup fitToHeight="0" fitToWidth="1"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17"/>
  <sheetViews>
    <sheetView zoomScalePageLayoutView="0" workbookViewId="0" topLeftCell="A1">
      <selection activeCell="B2" sqref="B2:M17"/>
    </sheetView>
  </sheetViews>
  <sheetFormatPr defaultColWidth="9.140625" defaultRowHeight="12.75"/>
  <cols>
    <col min="12" max="12" width="34.8515625" style="0" customWidth="1"/>
    <col min="13" max="13" width="27.00390625" style="0" customWidth="1"/>
  </cols>
  <sheetData>
    <row r="2" spans="2:13" ht="29.25">
      <c r="B2" s="199" t="s">
        <v>73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1"/>
    </row>
    <row r="3" spans="2:13" ht="20.25">
      <c r="B3" s="193" t="s">
        <v>199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5"/>
    </row>
    <row r="4" spans="2:13" ht="24.75" customHeight="1">
      <c r="B4" s="70" t="s">
        <v>202</v>
      </c>
      <c r="C4" s="190" t="s">
        <v>203</v>
      </c>
      <c r="D4" s="191"/>
      <c r="E4" s="191"/>
      <c r="F4" s="191"/>
      <c r="G4" s="191"/>
      <c r="H4" s="191"/>
      <c r="I4" s="191"/>
      <c r="J4" s="191"/>
      <c r="K4" s="191"/>
      <c r="L4" s="192"/>
      <c r="M4" s="71" t="s">
        <v>204</v>
      </c>
    </row>
    <row r="5" spans="2:13" ht="20.25">
      <c r="B5" s="11">
        <v>1</v>
      </c>
      <c r="C5" s="196" t="s">
        <v>74</v>
      </c>
      <c r="D5" s="197"/>
      <c r="E5" s="197"/>
      <c r="F5" s="197"/>
      <c r="G5" s="197"/>
      <c r="H5" s="197"/>
      <c r="I5" s="197"/>
      <c r="J5" s="197"/>
      <c r="K5" s="197"/>
      <c r="L5" s="129"/>
      <c r="M5" s="13" t="e">
        <f>Kosztorys!#REF!</f>
        <v>#REF!</v>
      </c>
    </row>
    <row r="6" spans="2:13" ht="20.25">
      <c r="B6" s="11">
        <v>2</v>
      </c>
      <c r="C6" s="196" t="s">
        <v>75</v>
      </c>
      <c r="D6" s="197"/>
      <c r="E6" s="197"/>
      <c r="F6" s="197"/>
      <c r="G6" s="197"/>
      <c r="H6" s="197"/>
      <c r="I6" s="197"/>
      <c r="J6" s="197"/>
      <c r="K6" s="197"/>
      <c r="L6" s="129"/>
      <c r="M6" s="13" t="e">
        <f>Kosztorys!#REF!</f>
        <v>#REF!</v>
      </c>
    </row>
    <row r="7" spans="2:13" ht="20.25">
      <c r="B7" s="11">
        <v>3</v>
      </c>
      <c r="C7" s="196" t="s">
        <v>76</v>
      </c>
      <c r="D7" s="197"/>
      <c r="E7" s="197"/>
      <c r="F7" s="197"/>
      <c r="G7" s="197"/>
      <c r="H7" s="197"/>
      <c r="I7" s="197"/>
      <c r="J7" s="197"/>
      <c r="K7" s="197"/>
      <c r="L7" s="129"/>
      <c r="M7" s="13" t="e">
        <f>Kosztorys!#REF!</f>
        <v>#REF!</v>
      </c>
    </row>
    <row r="8" spans="2:13" ht="20.25">
      <c r="B8" s="11">
        <v>4</v>
      </c>
      <c r="C8" s="196" t="s">
        <v>77</v>
      </c>
      <c r="D8" s="197"/>
      <c r="E8" s="197"/>
      <c r="F8" s="197"/>
      <c r="G8" s="197"/>
      <c r="H8" s="197"/>
      <c r="I8" s="197"/>
      <c r="J8" s="197"/>
      <c r="K8" s="197"/>
      <c r="L8" s="129"/>
      <c r="M8" s="13" t="e">
        <f>Kosztorys!#REF!</f>
        <v>#REF!</v>
      </c>
    </row>
    <row r="9" spans="2:13" ht="20.25">
      <c r="B9" s="11">
        <v>5</v>
      </c>
      <c r="C9" s="196" t="s">
        <v>78</v>
      </c>
      <c r="D9" s="197"/>
      <c r="E9" s="197"/>
      <c r="F9" s="197"/>
      <c r="G9" s="197"/>
      <c r="H9" s="197"/>
      <c r="I9" s="197"/>
      <c r="J9" s="197"/>
      <c r="K9" s="197"/>
      <c r="L9" s="129"/>
      <c r="M9" s="13" t="e">
        <f>Kosztorys!#REF!</f>
        <v>#REF!</v>
      </c>
    </row>
    <row r="10" spans="2:13" ht="20.25">
      <c r="B10" s="11">
        <v>6</v>
      </c>
      <c r="C10" s="196" t="s">
        <v>79</v>
      </c>
      <c r="D10" s="197"/>
      <c r="E10" s="197"/>
      <c r="F10" s="197"/>
      <c r="G10" s="197"/>
      <c r="H10" s="197"/>
      <c r="I10" s="197"/>
      <c r="J10" s="197"/>
      <c r="K10" s="197"/>
      <c r="L10" s="129"/>
      <c r="M10" s="13" t="e">
        <f>Kosztorys!#REF!</f>
        <v>#REF!</v>
      </c>
    </row>
    <row r="11" spans="2:13" ht="20.25">
      <c r="B11" s="11">
        <v>7</v>
      </c>
      <c r="C11" s="196" t="s">
        <v>80</v>
      </c>
      <c r="D11" s="197"/>
      <c r="E11" s="197"/>
      <c r="F11" s="197"/>
      <c r="G11" s="197"/>
      <c r="H11" s="197"/>
      <c r="I11" s="197"/>
      <c r="J11" s="197"/>
      <c r="K11" s="197"/>
      <c r="L11" s="129"/>
      <c r="M11" s="13" t="e">
        <f>Kosztorys!#REF!</f>
        <v>#REF!</v>
      </c>
    </row>
    <row r="12" spans="2:13" ht="20.25">
      <c r="B12" s="11">
        <v>8</v>
      </c>
      <c r="C12" s="196" t="s">
        <v>81</v>
      </c>
      <c r="D12" s="197"/>
      <c r="E12" s="197"/>
      <c r="F12" s="197"/>
      <c r="G12" s="197"/>
      <c r="H12" s="197"/>
      <c r="I12" s="197"/>
      <c r="J12" s="197"/>
      <c r="K12" s="197"/>
      <c r="L12" s="129"/>
      <c r="M12" s="13" t="e">
        <f>Kosztorys!#REF!</f>
        <v>#REF!</v>
      </c>
    </row>
    <row r="13" spans="2:13" ht="20.25">
      <c r="B13" s="11">
        <v>9</v>
      </c>
      <c r="C13" s="198" t="s">
        <v>156</v>
      </c>
      <c r="D13" s="197"/>
      <c r="E13" s="197"/>
      <c r="F13" s="197"/>
      <c r="G13" s="197"/>
      <c r="H13" s="197"/>
      <c r="I13" s="197"/>
      <c r="J13" s="197"/>
      <c r="K13" s="197"/>
      <c r="L13" s="129"/>
      <c r="M13" s="13" t="e">
        <f>Kosztorys!#REF!</f>
        <v>#REF!</v>
      </c>
    </row>
    <row r="14" spans="2:13" ht="20.25">
      <c r="B14" s="188" t="s">
        <v>165</v>
      </c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4" t="e">
        <f>M5+M6+M7+M8+M9+M10+M11+M12+M13</f>
        <v>#REF!</v>
      </c>
    </row>
    <row r="15" spans="2:13" ht="20.25">
      <c r="B15" s="155" t="s">
        <v>82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" t="e">
        <f>M14</f>
        <v>#REF!</v>
      </c>
    </row>
    <row r="16" spans="2:13" ht="20.25">
      <c r="B16" s="151" t="s">
        <v>83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6" t="e">
        <f>M15*0.23</f>
        <v>#REF!</v>
      </c>
    </row>
    <row r="17" spans="2:13" ht="20.25">
      <c r="B17" s="153" t="s">
        <v>84</v>
      </c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7" t="e">
        <f>M15+M16</f>
        <v>#REF!</v>
      </c>
    </row>
  </sheetData>
  <sheetProtection/>
  <mergeCells count="16">
    <mergeCell ref="C12:L12"/>
    <mergeCell ref="C13:L13"/>
    <mergeCell ref="B2:M2"/>
    <mergeCell ref="C5:L5"/>
    <mergeCell ref="C6:L6"/>
    <mergeCell ref="C7:L7"/>
    <mergeCell ref="B14:L14"/>
    <mergeCell ref="B15:L15"/>
    <mergeCell ref="B16:L16"/>
    <mergeCell ref="B17:L17"/>
    <mergeCell ref="C4:L4"/>
    <mergeCell ref="B3:M3"/>
    <mergeCell ref="C8:L8"/>
    <mergeCell ref="C9:L9"/>
    <mergeCell ref="C10:L10"/>
    <mergeCell ref="C11:L11"/>
  </mergeCells>
  <printOptions/>
  <pageMargins left="0.7" right="0.7" top="0.75" bottom="0.75" header="0.3" footer="0.3"/>
  <pageSetup fitToHeight="0" fitToWidth="1"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2:BP60"/>
  <sheetViews>
    <sheetView zoomScale="70" zoomScaleNormal="70" zoomScalePageLayoutView="0" workbookViewId="0" topLeftCell="A17">
      <selection activeCell="C2" sqref="C2:D56"/>
    </sheetView>
  </sheetViews>
  <sheetFormatPr defaultColWidth="9.140625" defaultRowHeight="12.75"/>
  <cols>
    <col min="3" max="3" width="119.00390625" style="0" customWidth="1"/>
    <col min="4" max="4" width="15.7109375" style="0" customWidth="1"/>
  </cols>
  <sheetData>
    <row r="2" spans="3:68" ht="26.25">
      <c r="C2" s="202" t="s">
        <v>295</v>
      </c>
      <c r="D2" s="20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</row>
    <row r="3" spans="3:68" ht="29.25">
      <c r="C3" s="9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</row>
    <row r="4" spans="3:68" ht="30">
      <c r="C4" s="115" t="s">
        <v>343</v>
      </c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1"/>
      <c r="AD4" s="11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</row>
    <row r="5" spans="3:68" ht="15"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1"/>
      <c r="AD5" s="11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</row>
    <row r="6" spans="3:68" ht="15">
      <c r="C6" s="101" t="s">
        <v>329</v>
      </c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1"/>
      <c r="AD6" s="11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</row>
    <row r="7" spans="3:68" ht="30.75">
      <c r="C7" s="101" t="s">
        <v>330</v>
      </c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1"/>
      <c r="AD7" s="11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</row>
    <row r="8" spans="3:68" ht="15">
      <c r="C8" s="110" t="s">
        <v>331</v>
      </c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1"/>
      <c r="AD8" s="11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</row>
    <row r="9" spans="3:68" ht="15"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1"/>
      <c r="AD9" s="11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</row>
    <row r="10" spans="3:68" ht="30.75">
      <c r="C10" s="116" t="s">
        <v>344</v>
      </c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1"/>
      <c r="AD10" s="11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</row>
    <row r="11" spans="3:68" ht="15">
      <c r="C11" s="116" t="s">
        <v>345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1"/>
      <c r="AD11" s="11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</row>
    <row r="12" spans="3:68" ht="15">
      <c r="C12" s="116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1"/>
      <c r="AD12" s="11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</row>
    <row r="13" spans="3:68" ht="30.75">
      <c r="C13" s="116" t="s">
        <v>332</v>
      </c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1"/>
      <c r="AD13" s="11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</row>
    <row r="14" spans="3:68" ht="30.75">
      <c r="C14" s="116" t="s">
        <v>333</v>
      </c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1"/>
      <c r="AD14" s="11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</row>
    <row r="15" spans="3:68" ht="45.75">
      <c r="C15" s="116" t="s">
        <v>334</v>
      </c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1"/>
      <c r="AD15" s="11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</row>
    <row r="16" spans="3:68" ht="31.5" customHeight="1">
      <c r="C16" s="116" t="s">
        <v>335</v>
      </c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1"/>
      <c r="AD16" s="11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</row>
    <row r="17" spans="3:68" ht="46.5">
      <c r="C17" s="116" t="s">
        <v>336</v>
      </c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1"/>
      <c r="AD17" s="11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</row>
    <row r="18" spans="3:68" ht="15"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1"/>
      <c r="AD18" s="11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</row>
    <row r="19" spans="3:68" ht="15.75">
      <c r="C19" s="109" t="s">
        <v>317</v>
      </c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1"/>
      <c r="AD19" s="11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</row>
    <row r="20" spans="3:68" ht="15">
      <c r="C20" s="112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1"/>
      <c r="AD20" s="11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</row>
    <row r="21" spans="3:68" ht="15">
      <c r="C21" s="112" t="s">
        <v>301</v>
      </c>
      <c r="D21" s="110" t="s">
        <v>307</v>
      </c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1"/>
      <c r="AD21" s="11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</row>
    <row r="22" spans="3:68" ht="15">
      <c r="C22" s="112" t="s">
        <v>302</v>
      </c>
      <c r="D22" s="110" t="s">
        <v>308</v>
      </c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1"/>
      <c r="AD22" s="11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</row>
    <row r="23" spans="3:68" ht="15"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1"/>
      <c r="AD23" s="11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</row>
    <row r="24" spans="3:68" ht="15.75">
      <c r="C24" s="109" t="s">
        <v>318</v>
      </c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1"/>
      <c r="AD24" s="11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</row>
    <row r="25" spans="3:68" ht="15">
      <c r="C25" s="112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1"/>
      <c r="AD25" s="11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</row>
    <row r="26" spans="3:68" ht="15">
      <c r="C26" s="112" t="s">
        <v>303</v>
      </c>
      <c r="D26" s="110" t="s">
        <v>307</v>
      </c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1"/>
      <c r="AD26" s="11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</row>
    <row r="27" spans="3:68" ht="15">
      <c r="C27" s="110" t="s">
        <v>314</v>
      </c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1"/>
      <c r="AD27" s="11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</row>
    <row r="28" spans="3:68" ht="15">
      <c r="C28" s="112" t="s">
        <v>315</v>
      </c>
      <c r="D28" s="110" t="s">
        <v>316</v>
      </c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1"/>
      <c r="AD28" s="11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</row>
    <row r="29" spans="3:68" ht="15">
      <c r="C29" s="110" t="s">
        <v>305</v>
      </c>
      <c r="D29" s="110" t="s">
        <v>306</v>
      </c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1"/>
      <c r="AD29" s="11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</row>
    <row r="30" spans="3:68" ht="15">
      <c r="C30" s="110" t="s">
        <v>309</v>
      </c>
      <c r="D30" s="110" t="s">
        <v>310</v>
      </c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1"/>
      <c r="AD30" s="11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</row>
    <row r="31" spans="3:68" ht="15">
      <c r="C31" s="110" t="s">
        <v>311</v>
      </c>
      <c r="D31" s="110" t="s">
        <v>313</v>
      </c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1"/>
      <c r="AD31" s="11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</row>
    <row r="32" spans="3:68" ht="15">
      <c r="C32" s="110" t="s">
        <v>312</v>
      </c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1"/>
      <c r="AD32" s="11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</row>
    <row r="33" spans="3:68" ht="15"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1"/>
      <c r="AD33" s="11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</row>
    <row r="34" spans="3:68" ht="15.75">
      <c r="C34" s="109" t="s">
        <v>304</v>
      </c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1"/>
      <c r="AD34" s="11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</row>
    <row r="35" spans="3:68" ht="15">
      <c r="C35" s="112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1"/>
      <c r="AD35" s="11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</row>
    <row r="36" spans="3:68" ht="15">
      <c r="C36" s="112" t="s">
        <v>321</v>
      </c>
      <c r="D36" s="110" t="s">
        <v>322</v>
      </c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1"/>
      <c r="AD36" s="11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</row>
    <row r="37" spans="3:68" ht="15">
      <c r="C37" s="112" t="s">
        <v>323</v>
      </c>
      <c r="D37" s="110" t="s">
        <v>324</v>
      </c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1"/>
      <c r="AD37" s="11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</row>
    <row r="38" spans="3:68" ht="15">
      <c r="C38" s="112" t="s">
        <v>325</v>
      </c>
      <c r="D38" s="110" t="s">
        <v>313</v>
      </c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1"/>
      <c r="AD38" s="11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</row>
    <row r="39" spans="3:68" ht="15.75">
      <c r="C39" s="110" t="s">
        <v>337</v>
      </c>
      <c r="D39" s="110" t="s">
        <v>326</v>
      </c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1"/>
      <c r="AD39" s="11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</row>
    <row r="40" spans="3:68" ht="15"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1"/>
      <c r="AD40" s="11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</row>
    <row r="41" spans="3:68" ht="15.75">
      <c r="C41" s="109" t="s">
        <v>319</v>
      </c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1"/>
      <c r="AD41" s="11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</row>
    <row r="42" spans="3:68" ht="15"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1"/>
      <c r="AD42" s="11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</row>
    <row r="43" spans="3:68" ht="15">
      <c r="C43" s="112" t="s">
        <v>321</v>
      </c>
      <c r="D43" s="110" t="s">
        <v>322</v>
      </c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1"/>
      <c r="AD43" s="11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</row>
    <row r="44" spans="3:68" ht="15">
      <c r="C44" s="112" t="s">
        <v>323</v>
      </c>
      <c r="D44" s="110" t="s">
        <v>324</v>
      </c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1"/>
      <c r="AD44" s="11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</row>
    <row r="45" spans="3:68" ht="15">
      <c r="C45" s="112" t="s">
        <v>325</v>
      </c>
      <c r="D45" s="110" t="s">
        <v>310</v>
      </c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1"/>
      <c r="AD45" s="11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</row>
    <row r="46" spans="3:68" ht="15">
      <c r="C46" s="112" t="s">
        <v>327</v>
      </c>
      <c r="D46" s="110" t="s">
        <v>313</v>
      </c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1"/>
      <c r="AD46" s="11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</row>
    <row r="47" spans="3:68" ht="15"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1"/>
      <c r="AD47" s="11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</row>
    <row r="48" spans="3:68" ht="15.75">
      <c r="C48" s="109" t="s">
        <v>320</v>
      </c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1"/>
      <c r="AD48" s="11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</row>
    <row r="49" spans="3:68" ht="15"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1"/>
      <c r="AD49" s="11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</row>
    <row r="50" spans="3:68" ht="15">
      <c r="C50" s="112" t="s">
        <v>328</v>
      </c>
      <c r="D50" s="110" t="s">
        <v>313</v>
      </c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1"/>
      <c r="AD50" s="11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</row>
    <row r="51" spans="3:68" ht="15">
      <c r="C51" s="110" t="s">
        <v>338</v>
      </c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1"/>
      <c r="AD51" s="11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</row>
    <row r="52" spans="3:68" ht="15"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1"/>
      <c r="AD52" s="11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</row>
    <row r="53" spans="3:68" ht="46.5">
      <c r="C53" s="101" t="s">
        <v>339</v>
      </c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1"/>
      <c r="AD53" s="11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</row>
    <row r="54" spans="3:68" ht="30.75">
      <c r="C54" s="101" t="s">
        <v>340</v>
      </c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1"/>
      <c r="AD54" s="11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</row>
    <row r="55" spans="3:68" ht="30.75">
      <c r="C55" s="101" t="s">
        <v>341</v>
      </c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1"/>
      <c r="AD55" s="11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</row>
    <row r="56" spans="3:68" ht="45.75">
      <c r="C56" s="101" t="s">
        <v>342</v>
      </c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1"/>
      <c r="AD56" s="11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</row>
    <row r="57" spans="3:68" ht="20.25">
      <c r="C57" s="113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</row>
    <row r="58" spans="3:30" ht="12.75"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</row>
    <row r="59" spans="3:30" ht="12.75"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</row>
    <row r="60" spans="3:30" ht="12.75"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</row>
  </sheetData>
  <sheetProtection/>
  <mergeCells count="1">
    <mergeCell ref="C2:D2"/>
  </mergeCells>
  <printOptions/>
  <pageMargins left="0.7" right="0.7" top="0.75" bottom="0.75" header="0.3" footer="0.3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</dc:creator>
  <cp:keywords/>
  <dc:description/>
  <cp:lastModifiedBy>Start</cp:lastModifiedBy>
  <cp:lastPrinted>2021-01-13T07:54:09Z</cp:lastPrinted>
  <dcterms:created xsi:type="dcterms:W3CDTF">2018-08-31T06:06:48Z</dcterms:created>
  <dcterms:modified xsi:type="dcterms:W3CDTF">2021-04-26T05:39:32Z</dcterms:modified>
  <cp:category/>
  <cp:version/>
  <cp:contentType/>
  <cp:contentStatus/>
</cp:coreProperties>
</file>