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Kosztorys ofertowy" sheetId="1" r:id="rId1"/>
    <sheet name="Kosztorys bez poszerzeń" sheetId="2" state="hidden" r:id="rId2"/>
  </sheets>
  <definedNames>
    <definedName name="_xlnm.Print_Titles" localSheetId="0">'Kosztorys ofertowy'!$1:$6</definedName>
  </definedNames>
  <calcPr fullCalcOnLoad="1"/>
</workbook>
</file>

<file path=xl/sharedStrings.xml><?xml version="1.0" encoding="utf-8"?>
<sst xmlns="http://schemas.openxmlformats.org/spreadsheetml/2006/main" count="432" uniqueCount="215">
  <si>
    <t>Rodos 7.0.17.3 [L525991]</t>
  </si>
  <si>
    <t>Przebudowa drogi powiatowej nr 1325G na odcinku od DK6 do Dziechlina  w km od 0+000 do 2+620</t>
  </si>
  <si>
    <t>Nr</t>
  </si>
  <si>
    <t>Podstawa</t>
  </si>
  <si>
    <t>Kod poz.</t>
  </si>
  <si>
    <t>Nr ST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</si>
  <si>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</si>
  <si>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</si>
  <si>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</si>
  <si>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</si>
  <si>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</si>
  <si>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</si>
  <si>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</si>
  <si>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</si>
  <si>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</si>
  <si>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</si>
  <si>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>1 Roboty przygotowcze</t>
  </si>
  <si>
    <t>1.1</t>
  </si>
  <si>
    <t xml:space="preserve">KNNR 1 0111/01  </t>
  </si>
  <si>
    <t>Roboty pomiarowe przy liniowych robotach ziemnych, na drogach w terenie równinnym</t>
  </si>
  <si>
    <t>km</t>
  </si>
  <si>
    <t>2 Roboty rozbiórkowe</t>
  </si>
  <si>
    <t>2.1</t>
  </si>
  <si>
    <t xml:space="preserve">KNNR 6 0802/06  </t>
  </si>
  <si>
    <t>Rozebranie mechaniczne nawierzchni z betonu grubości 15cm</t>
  </si>
  <si>
    <t>m2</t>
  </si>
  <si>
    <t>2.2</t>
  </si>
  <si>
    <t xml:space="preserve">KNR 2-31 0815/06  </t>
  </si>
  <si>
    <t>Rozebranie nawierzchni z płyt betonowych o wymiarach 35x35x5cm na podsypce cementowo-piaskowej</t>
  </si>
  <si>
    <t>2.3</t>
  </si>
  <si>
    <t xml:space="preserve">KNR 2-31 0813/03  </t>
  </si>
  <si>
    <t>Rozebranie krawężników betonowych o wymiarach 15x30cm, na podsypce cementowo-piaskowej</t>
  </si>
  <si>
    <t>m</t>
  </si>
  <si>
    <t>2.4</t>
  </si>
  <si>
    <t xml:space="preserve">KNNR 6 0803/04 analogia </t>
  </si>
  <si>
    <t>Rozebranie mechaniczne nawierzchni z kostki betonowej gr 8cm na podsypce cementowo-piaskowej</t>
  </si>
  <si>
    <t>2.5</t>
  </si>
  <si>
    <t>KSNR 6 0802/04  dopłata 2x</t>
  </si>
  <si>
    <t>2.6</t>
  </si>
  <si>
    <t xml:space="preserve">KNR AT-03 0101/02  </t>
  </si>
  <si>
    <t>Roboty remontowe - cięcie piłą nawierzchni bitumicznych na głębokość 6-10cm</t>
  </si>
  <si>
    <t>2.7</t>
  </si>
  <si>
    <t xml:space="preserve">KNR 4-04 1103/04  </t>
  </si>
  <si>
    <t>Transport gruzu z terenu rozbiórki samochodem ciężarowym na odległość 1km mechanicznie ładowanego i wyładowanego</t>
  </si>
  <si>
    <t>m3</t>
  </si>
  <si>
    <t>3 Roboty ziemne</t>
  </si>
  <si>
    <t>3.1</t>
  </si>
  <si>
    <t xml:space="preserve">KNNR 1 0202/08.2  </t>
  </si>
  <si>
    <t>Roboty ziemne wykonywane koparkami podsiębiernymi o pojemności łyżki 0,60m3 w gruncie kategorii III-IV z transportem urobku samochodami samowyładowczymi 5-10t na odległość 1km</t>
  </si>
  <si>
    <t>3.2</t>
  </si>
  <si>
    <t xml:space="preserve">KNR 2-31 1403/06  </t>
  </si>
  <si>
    <t>Oczyszczanie rowu z namułu o grubości 30cm z wyprofilowaniem skarp</t>
  </si>
  <si>
    <t>3.3</t>
  </si>
  <si>
    <t xml:space="preserve">KNR 2-31 1404/02  </t>
  </si>
  <si>
    <t>Oczyszczanie z namułu przepustów o średnicy 0,6m</t>
  </si>
  <si>
    <t>3.4</t>
  </si>
  <si>
    <t>KNNR 1 0208/02.2  dopłata 10x</t>
  </si>
  <si>
    <t>Nakłady uzupełniające do tablic za każdy dalszy rozpoczęty 1km odległości transportu ponad 1km samochodami samowyładowczymi gruntu kategorii I-IV po drogach o nawierzchni utwardzonej (odlegość do określenia przez Wykonawcę)</t>
  </si>
  <si>
    <t>4 Podbudowy</t>
  </si>
  <si>
    <t>4.1</t>
  </si>
  <si>
    <t xml:space="preserve">KNNR 6 0110/03.5  </t>
  </si>
  <si>
    <t>Podbudowy z mieszanek mineralno-bitumicznych asfaltowych standard II o grubości warstwy po zagęszczeniu 8cm z dowozem w miejsce wbudowania AC22P KR3-4 (jezdnia - poszerzenie)</t>
  </si>
  <si>
    <t>4.2</t>
  </si>
  <si>
    <t xml:space="preserve">KSNR 6 1005/04  </t>
  </si>
  <si>
    <t>Mechaniczne oczyszczenie nawierzchni nieulepszonej</t>
  </si>
  <si>
    <t>4.3</t>
  </si>
  <si>
    <t xml:space="preserve">KSNR 6 1005/07  </t>
  </si>
  <si>
    <t>Skropienie nawierzchni emulsją asfaltową w ilości 0,7kg/m2</t>
  </si>
  <si>
    <t>4.4</t>
  </si>
  <si>
    <t xml:space="preserve">KNNR 6 0113/02  </t>
  </si>
  <si>
    <t>Podbudowy z kruszyw łamanych C90/3  0/31,5, warstwa górna, grubość warstwy po zagęszczeniu 20cm</t>
  </si>
  <si>
    <t>4.5</t>
  </si>
  <si>
    <t xml:space="preserve">KNNR 6 0113/06  </t>
  </si>
  <si>
    <t>Podbudowy z kruszyw łamanych C90/3  0/31,5, warstwa górna, grubość warstwy po zagęszczeniu 15cm</t>
  </si>
  <si>
    <t>4.6</t>
  </si>
  <si>
    <t xml:space="preserve">KNNR 6 0109/02  </t>
  </si>
  <si>
    <t>Wykonanie podbudowy z kruszywa związanego C3/4 i pielęgnacja piaskiem i wodą, grubość warstwy po zagęszczeniu 15cm</t>
  </si>
  <si>
    <t>4.7</t>
  </si>
  <si>
    <t xml:space="preserve">KNNR 6 0109/01  </t>
  </si>
  <si>
    <t>Wykonanie podbudowy z kruszywa związanego C3/4 i pielęgnacja piaskiem i wodą, grubość warstwy po zagęszczeniu 10cm</t>
  </si>
  <si>
    <t>4.8</t>
  </si>
  <si>
    <t xml:space="preserve">KNR AT-03 0203/01  </t>
  </si>
  <si>
    <t>Warstwa przeciwspękaniowa - siatka szklano-węglowa na rozciąganie min 120 kN/m pod warstwy bitumiczne</t>
  </si>
  <si>
    <t>5 Elementy ulic</t>
  </si>
  <si>
    <t>5.1</t>
  </si>
  <si>
    <t xml:space="preserve">KSNR 6 0403/03  </t>
  </si>
  <si>
    <t>Oporniki betonowe o wymiarach 12x25cm, z wykonaniem ławy betonowej, na podsypce cementowo-piaskowej</t>
  </si>
  <si>
    <t>5.2</t>
  </si>
  <si>
    <t xml:space="preserve">KNNR 6 0403/03  </t>
  </si>
  <si>
    <t>Krawężniki betonowe najazdowe o wymiarach 12x25 cm, z wykonaniem ławy betonowej, na podsypce cementowo-piaskowej</t>
  </si>
  <si>
    <t>5.3</t>
  </si>
  <si>
    <t>Krawężniki betonowe wystające o wymiarach 15x30cm, z wykonaniem ławy betonowej, na podsypce cementowo-piaskowej</t>
  </si>
  <si>
    <t>5.4</t>
  </si>
  <si>
    <t xml:space="preserve">KNNR 6 0404/05  </t>
  </si>
  <si>
    <t>Obrzeża betonowe o wymiarach 30x8cm na podsypce cementowo-piaskowej z wypełnieniem spoin zaprawą cementową</t>
  </si>
  <si>
    <t>5.5</t>
  </si>
  <si>
    <t xml:space="preserve">  </t>
  </si>
  <si>
    <t>Ścieki z elementów betonowych o grubości 20cm na ławie betonowej zwykłej pod krawężniki na podsypce cementowo-piaskowej</t>
  </si>
  <si>
    <t>5.5.1</t>
  </si>
  <si>
    <t xml:space="preserve">KNR 2-31 0402/03  </t>
  </si>
  <si>
    <t>Ława betonowa zwykła pod krawężniki</t>
  </si>
  <si>
    <t>5.5.2</t>
  </si>
  <si>
    <t xml:space="preserve">KNR 2-31 0606/04  </t>
  </si>
  <si>
    <t>Ścieki z elementów betonowych o grubości 20cm na podsypce cementowo-piaskowej</t>
  </si>
  <si>
    <t>5.6</t>
  </si>
  <si>
    <t>Umocnienie skarp i dna płytami ażurowymi gr. 8 cmi, Warstwa odcinająca zagęszczana ręcznie o grubości po zagęszczeniu 15cm</t>
  </si>
  <si>
    <t>5.6.1</t>
  </si>
  <si>
    <t xml:space="preserve">KNNR 6 0106/03  </t>
  </si>
  <si>
    <t>Warstwa odcinająca zagęszczana ręcznie o grubości po zagęszczeniu 15cm</t>
  </si>
  <si>
    <t>5.6.2</t>
  </si>
  <si>
    <t xml:space="preserve">KNNR 1 0514/01  </t>
  </si>
  <si>
    <t>Umocnienie skarp i dna  płytami ażurowymi gr. 8 cmi,</t>
  </si>
  <si>
    <t>5.7</t>
  </si>
  <si>
    <t xml:space="preserve"> Kalkulacja indywidualna </t>
  </si>
  <si>
    <t>Kanały  z rur typu PVC łączone na wcisk, fi 400 mm SN 8</t>
  </si>
  <si>
    <t>mb</t>
  </si>
  <si>
    <t>6 Nawierzchnie</t>
  </si>
  <si>
    <t>6.1</t>
  </si>
  <si>
    <t xml:space="preserve">KNNR 6 0308/01.7  </t>
  </si>
  <si>
    <t>Nawierzchnia z mieszanek mineralno-bitumicznych asfaltowych (warstwa wyrównawcza), średnio 75 kg/m2 z dowozem w miejsce wbudowania AC11W KR3-4 (jezdnia, pobocze utwardzone, zjazdy)</t>
  </si>
  <si>
    <t>6.2</t>
  </si>
  <si>
    <t>Skropienie nawierzchni emulsją asfaltową w ilości 0,5 kg/m2</t>
  </si>
  <si>
    <t>6.3</t>
  </si>
  <si>
    <t xml:space="preserve">KSNR 6 1005/06  </t>
  </si>
  <si>
    <t>Mechaniczne oczyszczenie nawierzchni ulepszonej z bitumu</t>
  </si>
  <si>
    <t>6.4</t>
  </si>
  <si>
    <t xml:space="preserve">KNNR 6 0309/02.7  </t>
  </si>
  <si>
    <t>Nawierzchnia z mieszanek mineralno-bitumicznych asfaltowych  - warstwa ścieralna o grubości po zagęszczeniu 4cm  z dowozem w miejsce wbudowania, AC 11S KR3-4 (jezdnia, pobocze utwardzone, zjazdy)</t>
  </si>
  <si>
    <t>6.5</t>
  </si>
  <si>
    <t>Skropienie nawierzchni emulsją asfaltową w ilości 0,3 kg/m2</t>
  </si>
  <si>
    <t>6.6</t>
  </si>
  <si>
    <t>6.7</t>
  </si>
  <si>
    <t xml:space="preserve">KNNR 6 0502/02.1  </t>
  </si>
  <si>
    <t>Chodniki z kostki brukowej betonowej grubości 6cm na podsypce cementowo-piaskowej wypełnieniem spoin piaskiem (chodnik)</t>
  </si>
  <si>
    <t>6.8</t>
  </si>
  <si>
    <t xml:space="preserve">KNNR 6 0502/03.3  </t>
  </si>
  <si>
    <t>Zjazdy z kostki brukowej betonowej grubości 8cm na podsypce cementowo-piaskowej wypełnieniem spoin piaskiem (zjazdy)</t>
  </si>
  <si>
    <t>6.9</t>
  </si>
  <si>
    <t>Przełożenie nawierzchni z kostki brukowej betonowej grubości 8cm na podsypce cementowo-piaskowej wypełnieniem spoin piaskiem</t>
  </si>
  <si>
    <t>6.9.1</t>
  </si>
  <si>
    <t>Chodniki z kostki brukowej betonowej grubości 8cm na podsypce cementowo-piaskowej wypełnieniem spoin piaskiem</t>
  </si>
  <si>
    <t>6.9.2</t>
  </si>
  <si>
    <t xml:space="preserve">KNNR 6 0803/06  </t>
  </si>
  <si>
    <t>Rozebranie ręczne nawierzchni z kostki betonowej regularnej na podsypce cem-piaskowej</t>
  </si>
  <si>
    <t>6.10</t>
  </si>
  <si>
    <t xml:space="preserve">KNR 2-31 0114/07  </t>
  </si>
  <si>
    <t>Pobocza z mieszanki optymalnej o grubości po zagęszczeniu 8cm</t>
  </si>
  <si>
    <t>7 Stała organizacja ruchu</t>
  </si>
  <si>
    <t>7.1</t>
  </si>
  <si>
    <t xml:space="preserve">KNNR 6 0808/08  </t>
  </si>
  <si>
    <t>Rozebranie słupków do znaków i znaki</t>
  </si>
  <si>
    <t>szt</t>
  </si>
  <si>
    <t>7.2</t>
  </si>
  <si>
    <t xml:space="preserve">KNNR 6 0702/01.2  </t>
  </si>
  <si>
    <t>7.3</t>
  </si>
  <si>
    <t xml:space="preserve">KNNR 6 0702/05  </t>
  </si>
  <si>
    <t>Pionowe znaki zakazu, nakazu, ostrzegawcze i informacyjne o powierzchni ponad 0,3m2</t>
  </si>
  <si>
    <t>7.4</t>
  </si>
  <si>
    <t xml:space="preserve">KNNR 6 0702/07  </t>
  </si>
  <si>
    <t>Pionowe drogowskazy jednoramienne o powierzchni ponad 0,3m2</t>
  </si>
  <si>
    <t>7.5</t>
  </si>
  <si>
    <t xml:space="preserve">KNNR 6 0703/01  </t>
  </si>
  <si>
    <t>Bariery ochronne stalowe  U11a - mocowane do boku fundamentu betonowego</t>
  </si>
  <si>
    <t>7.6</t>
  </si>
  <si>
    <t xml:space="preserve">KNR AT-04 0204/01  </t>
  </si>
  <si>
    <t>Oznakowanie poziome gładkie grubowarstwowe na zimno nawierzchni bitumicznych za pomocą mas chemoutwardzalnych, wykonywane mechanicznie</t>
  </si>
  <si>
    <t>8 Inne</t>
  </si>
  <si>
    <t>8.1</t>
  </si>
  <si>
    <t xml:space="preserve">KNR 2-31 1406/04  </t>
  </si>
  <si>
    <t>Regulacja zaworów wodociągowych i gazowych</t>
  </si>
  <si>
    <t>Kosztorys uproszczony</t>
  </si>
  <si>
    <t>Cena</t>
  </si>
  <si>
    <t>Wartość</t>
  </si>
  <si>
    <t>8</t>
  </si>
  <si>
    <t>9</t>
  </si>
  <si>
    <t>Roboty przygotowcze</t>
  </si>
  <si>
    <t>Roboty rozbiórkowe</t>
  </si>
  <si>
    <t>Roboty ziemne</t>
  </si>
  <si>
    <t>Podbudowy</t>
  </si>
  <si>
    <t>Elementy ulic</t>
  </si>
  <si>
    <t>Nawierzchnie</t>
  </si>
  <si>
    <t>Stała organizacja ruchu</t>
  </si>
  <si>
    <t>Inne</t>
  </si>
  <si>
    <t>Razem k.b.</t>
  </si>
  <si>
    <t>Podatek VAT 23%</t>
  </si>
  <si>
    <t>Ogółem</t>
  </si>
  <si>
    <t>Słupki z rur stalowych o średnicy 50mm do pionowych znaków drogowych</t>
  </si>
  <si>
    <t>Rozebranie mechaniczne nawierzchni z mas mineralno-bitumicznych grubości 4cm (frezowanie)</t>
  </si>
  <si>
    <t>Ilości po korekcie</t>
  </si>
  <si>
    <t>( peron 2+170)</t>
  </si>
  <si>
    <t>Poszerzenie tylko na dole, likwidacja peronu 2+170, zjazd przełożyć 2+462, zjazd bitumiczny 2+510, likwidacja opornika za ściekiem 75 mb, zjazd bitumiczny 2+560</t>
  </si>
  <si>
    <t>8.2</t>
  </si>
  <si>
    <t>kpl.</t>
  </si>
  <si>
    <t>Rozebranie nawierzchni z płyt prefabrykowanych na podsypce cementowo-piaskowej</t>
  </si>
  <si>
    <t>Zjazdy z płyt yomb z rozbiórki (zjazdy)</t>
  </si>
  <si>
    <t>Przełożenie nawierzchni zjazdów z brukowca, płyt YOMB, TRYLINKI i kostki betonowej na podsypce cementowo-piaskowej wypełnieniem spoin piaskiem</t>
  </si>
  <si>
    <t>Oczyszczenie i skropienie nawierzchni emulsją asfaltową w ilości 0,5 kg/m2</t>
  </si>
  <si>
    <t>Oczyszczenie i skropienie nawierzchni emulsją asfaltową w ilości 0,3 kg/m2</t>
  </si>
  <si>
    <t>Przebudowa sieci teletechnicznej w m. Leśnice km 0+004 do 0+260 str. P</t>
  </si>
  <si>
    <t>1.2</t>
  </si>
  <si>
    <t>ha</t>
  </si>
  <si>
    <t>Nawierzchnia z mieszanek mineralno-bitumicznych asfaltowych  - warstwa ścieralna o grubości po zagęszczeniu 4cm  z dowozem w miejsce wbudowania, AC 11S KR3-4 (jezdnia, poszerzenia, zjazdy)</t>
  </si>
  <si>
    <t>Roboty ziemne wykonywane koparkami podsiębiernymi o pojemności łyżki 0,60m3 w gruncie kategorii III-IV z transportem urobku samochodami samowyładowczymi  i utylizacją</t>
  </si>
  <si>
    <t xml:space="preserve"> Kalkulacja własna</t>
  </si>
  <si>
    <t>Nawierzchnia z mieszanek mineralno-bitumicznych asfaltowych (warstwa wyrównawcza), średnio 50 kg/m2 z dowozem w miejsce wbudowania AC11W KR3-4 (jezdnia, poszerzenia, zjazdy)</t>
  </si>
  <si>
    <t>KNNRS 1/406/2</t>
  </si>
  <si>
    <t>KNR 201/111/1</t>
  </si>
  <si>
    <t>Oznakowanie poziome gładkie cienkowarstwowe na zimno nawierzchni bitumicznych wykonywane mechanicznie</t>
  </si>
  <si>
    <t xml:space="preserve">KSNR 6 0802/04  </t>
  </si>
  <si>
    <t>Wycinka i karczowanie krzewów</t>
  </si>
  <si>
    <t>Podbudowy z mieszanek mineralno-bitumicznych asfaltowych o grubości warstwy po zagęszczeniu 6 cm z dowozem w miejsce wbudowania AC22P KR3-4 (jezdnia - poszerzenie)</t>
  </si>
  <si>
    <t>Krawężniki betonowe najazdowe o wymiarach 15x25 cm, z wykonaniem ławy betonowej, na podsypce cementowo-piaskowej</t>
  </si>
  <si>
    <t>Kosztorys ofertowy</t>
  </si>
  <si>
    <t>Przebudowa drogi powiatowej nr 1325G od DK6 do Dziechlina  w km od 0+000 do 2+620 km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</si>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</sst>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i/>
      <sz val="8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Arial"/>
      <family val="0"/>
    </font>
    <font>
      <i/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4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1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39" fontId="40" fillId="35" borderId="10" xfId="0" applyNumberFormat="1" applyFont="1" applyFill="1" applyBorder="1" applyAlignment="1">
      <alignment horizontal="right" vertical="center" wrapText="1"/>
    </xf>
    <xf numFmtId="0" fontId="40" fillId="31" borderId="10" xfId="0" applyFont="1" applyFill="1" applyBorder="1" applyAlignment="1">
      <alignment horizontal="right" vertical="center" wrapText="1"/>
    </xf>
    <xf numFmtId="39" fontId="42" fillId="31" borderId="10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39" fontId="42" fillId="33" borderId="11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right" vertical="center" wrapText="1"/>
    </xf>
    <xf numFmtId="39" fontId="40" fillId="33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39" fontId="42" fillId="33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31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right" vertical="center" wrapText="1"/>
    </xf>
    <xf numFmtId="39" fontId="40" fillId="35" borderId="0" xfId="0" applyNumberFormat="1" applyFont="1" applyFill="1" applyBorder="1" applyAlignment="1">
      <alignment horizontal="right" vertical="center" wrapText="1"/>
    </xf>
    <xf numFmtId="39" fontId="42" fillId="31" borderId="0" xfId="0" applyNumberFormat="1" applyFont="1" applyFill="1" applyBorder="1" applyAlignment="1">
      <alignment horizontal="right" vertical="center" wrapText="1"/>
    </xf>
    <xf numFmtId="39" fontId="42" fillId="33" borderId="0" xfId="0" applyNumberFormat="1" applyFont="1" applyFill="1" applyBorder="1" applyAlignment="1">
      <alignment horizontal="right" vertical="center" wrapText="1"/>
    </xf>
    <xf numFmtId="39" fontId="40" fillId="33" borderId="0" xfId="0" applyNumberFormat="1" applyFont="1" applyFill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60" zoomScaleNormal="160" zoomScalePageLayoutView="0" workbookViewId="0" topLeftCell="A37">
      <selection activeCell="S12" sqref="S12"/>
    </sheetView>
  </sheetViews>
  <sheetFormatPr defaultColWidth="11.421875" defaultRowHeight="12.75" customHeight="1"/>
  <cols>
    <col min="1" max="1" width="4.28125" style="11" customWidth="1"/>
    <col min="2" max="2" width="5.00390625" style="11" customWidth="1"/>
    <col min="3" max="4" width="8.57421875" style="11" customWidth="1"/>
    <col min="5" max="5" width="9.28125" style="11" customWidth="1"/>
    <col min="6" max="6" width="26.421875" style="11" customWidth="1"/>
    <col min="7" max="7" width="5.00390625" style="11" customWidth="1"/>
    <col min="8" max="9" width="9.28125" style="11" customWidth="1"/>
    <col min="10" max="10" width="11.421875" style="11" customWidth="1"/>
    <col min="11" max="16384" width="11.421875" style="11" customWidth="1"/>
  </cols>
  <sheetData>
    <row r="1" ht="12.75" customHeight="1">
      <c r="I1" s="11" t="s">
        <v>214</v>
      </c>
    </row>
    <row r="2" spans="1:10" ht="12.75" customHeight="1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1:10" ht="22.5" customHeight="1">
      <c r="A3" s="1"/>
      <c r="B3" s="33" t="s">
        <v>212</v>
      </c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1"/>
      <c r="B4" s="34" t="s">
        <v>213</v>
      </c>
      <c r="C4" s="34"/>
      <c r="D4" s="34"/>
      <c r="E4" s="34"/>
      <c r="F4" s="34"/>
      <c r="G4" s="34"/>
      <c r="H4" s="34"/>
      <c r="I4" s="34"/>
      <c r="J4" s="34"/>
    </row>
    <row r="5" spans="1:10" ht="22.5" customHeigh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171</v>
      </c>
      <c r="J5" s="3" t="s">
        <v>172</v>
      </c>
    </row>
    <row r="6" spans="1:10" ht="12.75" customHeight="1">
      <c r="A6" s="2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173</v>
      </c>
      <c r="J6" s="4" t="s">
        <v>174</v>
      </c>
    </row>
    <row r="7" spans="1:10" ht="12.75">
      <c r="A7" s="2"/>
      <c r="B7" s="5"/>
      <c r="C7" s="5"/>
      <c r="D7" s="5"/>
      <c r="E7" s="5"/>
      <c r="F7" s="6" t="s">
        <v>16</v>
      </c>
      <c r="G7" s="5"/>
      <c r="H7" s="7"/>
      <c r="I7" s="7"/>
      <c r="J7" s="7"/>
    </row>
    <row r="8" spans="1:10" ht="33.75">
      <c r="A8" s="2"/>
      <c r="B8" s="8" t="s">
        <v>17</v>
      </c>
      <c r="C8" s="8" t="s">
        <v>18</v>
      </c>
      <c r="D8" s="8"/>
      <c r="E8" s="8"/>
      <c r="F8" s="9" t="s">
        <v>19</v>
      </c>
      <c r="G8" s="8" t="s">
        <v>20</v>
      </c>
      <c r="H8" s="10">
        <v>2.62</v>
      </c>
      <c r="I8" s="12"/>
      <c r="J8" s="12"/>
    </row>
    <row r="9" spans="1:10" ht="22.5">
      <c r="A9" s="2"/>
      <c r="B9" s="8" t="s">
        <v>199</v>
      </c>
      <c r="C9" s="8" t="s">
        <v>206</v>
      </c>
      <c r="D9" s="8"/>
      <c r="E9" s="8"/>
      <c r="F9" s="9" t="s">
        <v>209</v>
      </c>
      <c r="G9" s="8" t="s">
        <v>200</v>
      </c>
      <c r="H9" s="10">
        <v>0.1</v>
      </c>
      <c r="I9" s="12"/>
      <c r="J9" s="12"/>
    </row>
    <row r="10" spans="1:10" ht="12.75">
      <c r="A10" s="2"/>
      <c r="B10" s="13"/>
      <c r="C10" s="13"/>
      <c r="D10" s="13"/>
      <c r="E10" s="13"/>
      <c r="F10" s="13" t="s">
        <v>175</v>
      </c>
      <c r="G10" s="13"/>
      <c r="H10" s="13"/>
      <c r="I10" s="13"/>
      <c r="J10" s="14"/>
    </row>
    <row r="11" spans="1:10" ht="12.75">
      <c r="A11" s="2"/>
      <c r="B11" s="7"/>
      <c r="C11" s="7"/>
      <c r="D11" s="7"/>
      <c r="E11" s="7"/>
      <c r="F11" s="6" t="s">
        <v>21</v>
      </c>
      <c r="G11" s="5"/>
      <c r="H11" s="7"/>
      <c r="I11" s="7"/>
      <c r="J11" s="7"/>
    </row>
    <row r="12" spans="1:10" ht="33.75">
      <c r="A12" s="2"/>
      <c r="B12" s="8" t="s">
        <v>22</v>
      </c>
      <c r="C12" s="8" t="s">
        <v>23</v>
      </c>
      <c r="D12" s="8"/>
      <c r="E12" s="8"/>
      <c r="F12" s="9" t="s">
        <v>24</v>
      </c>
      <c r="G12" s="8" t="s">
        <v>25</v>
      </c>
      <c r="H12" s="10">
        <v>59</v>
      </c>
      <c r="I12" s="12"/>
      <c r="J12" s="12"/>
    </row>
    <row r="13" spans="1:10" ht="33.75">
      <c r="A13" s="2"/>
      <c r="B13" s="8" t="s">
        <v>26</v>
      </c>
      <c r="C13" s="8" t="s">
        <v>27</v>
      </c>
      <c r="D13" s="8"/>
      <c r="E13" s="8"/>
      <c r="F13" s="9" t="s">
        <v>193</v>
      </c>
      <c r="G13" s="8" t="s">
        <v>25</v>
      </c>
      <c r="H13" s="10">
        <v>9</v>
      </c>
      <c r="I13" s="12"/>
      <c r="J13" s="12"/>
    </row>
    <row r="14" spans="1:10" ht="33.75">
      <c r="A14" s="2"/>
      <c r="B14" s="8" t="s">
        <v>29</v>
      </c>
      <c r="C14" s="8" t="s">
        <v>30</v>
      </c>
      <c r="D14" s="8"/>
      <c r="E14" s="8"/>
      <c r="F14" s="9" t="s">
        <v>31</v>
      </c>
      <c r="G14" s="8" t="s">
        <v>32</v>
      </c>
      <c r="H14" s="10">
        <v>50</v>
      </c>
      <c r="I14" s="12"/>
      <c r="J14" s="12"/>
    </row>
    <row r="15" spans="1:10" ht="45">
      <c r="A15" s="2"/>
      <c r="B15" s="8" t="s">
        <v>33</v>
      </c>
      <c r="C15" s="8" t="s">
        <v>34</v>
      </c>
      <c r="D15" s="8"/>
      <c r="E15" s="8"/>
      <c r="F15" s="9" t="s">
        <v>35</v>
      </c>
      <c r="G15" s="8" t="s">
        <v>25</v>
      </c>
      <c r="H15" s="10">
        <v>12.24</v>
      </c>
      <c r="I15" s="12"/>
      <c r="J15" s="12"/>
    </row>
    <row r="16" spans="1:10" ht="45">
      <c r="A16" s="2"/>
      <c r="B16" s="8" t="s">
        <v>36</v>
      </c>
      <c r="C16" s="8" t="s">
        <v>208</v>
      </c>
      <c r="D16" s="8"/>
      <c r="E16" s="8"/>
      <c r="F16" s="9" t="s">
        <v>187</v>
      </c>
      <c r="G16" s="8" t="s">
        <v>25</v>
      </c>
      <c r="H16" s="10">
        <v>465.8</v>
      </c>
      <c r="I16" s="12"/>
      <c r="J16" s="12"/>
    </row>
    <row r="17" spans="1:10" ht="45">
      <c r="A17" s="2"/>
      <c r="B17" s="8" t="s">
        <v>38</v>
      </c>
      <c r="C17" s="8" t="s">
        <v>42</v>
      </c>
      <c r="D17" s="8"/>
      <c r="E17" s="8"/>
      <c r="F17" s="9" t="s">
        <v>43</v>
      </c>
      <c r="G17" s="8" t="s">
        <v>44</v>
      </c>
      <c r="H17" s="10">
        <v>30.71</v>
      </c>
      <c r="I17" s="12"/>
      <c r="J17" s="12"/>
    </row>
    <row r="18" spans="1:10" ht="12.75">
      <c r="A18" s="2"/>
      <c r="B18" s="13"/>
      <c r="C18" s="13"/>
      <c r="D18" s="13"/>
      <c r="E18" s="13"/>
      <c r="F18" s="13" t="s">
        <v>176</v>
      </c>
      <c r="G18" s="13"/>
      <c r="H18" s="13"/>
      <c r="I18" s="13"/>
      <c r="J18" s="14"/>
    </row>
    <row r="19" spans="1:10" ht="12.75">
      <c r="A19" s="2"/>
      <c r="B19" s="7"/>
      <c r="C19" s="7"/>
      <c r="D19" s="7"/>
      <c r="E19" s="7"/>
      <c r="F19" s="6" t="s">
        <v>45</v>
      </c>
      <c r="G19" s="5"/>
      <c r="H19" s="7"/>
      <c r="I19" s="7"/>
      <c r="J19" s="7"/>
    </row>
    <row r="20" spans="1:10" ht="67.5">
      <c r="A20" s="2"/>
      <c r="B20" s="8" t="s">
        <v>46</v>
      </c>
      <c r="C20" s="8" t="s">
        <v>47</v>
      </c>
      <c r="D20" s="8"/>
      <c r="E20" s="8"/>
      <c r="F20" s="9" t="s">
        <v>202</v>
      </c>
      <c r="G20" s="8" t="s">
        <v>44</v>
      </c>
      <c r="H20" s="10">
        <v>1256.49</v>
      </c>
      <c r="I20" s="12"/>
      <c r="J20" s="12"/>
    </row>
    <row r="21" spans="1:10" ht="33.75">
      <c r="A21" s="2"/>
      <c r="B21" s="8" t="s">
        <v>49</v>
      </c>
      <c r="C21" s="8" t="s">
        <v>50</v>
      </c>
      <c r="D21" s="8"/>
      <c r="E21" s="8"/>
      <c r="F21" s="9" t="s">
        <v>51</v>
      </c>
      <c r="G21" s="8" t="s">
        <v>32</v>
      </c>
      <c r="H21" s="10">
        <v>346</v>
      </c>
      <c r="I21" s="12"/>
      <c r="J21" s="12"/>
    </row>
    <row r="22" spans="1:10" ht="90" customHeight="1">
      <c r="A22" s="2"/>
      <c r="B22" s="8" t="s">
        <v>52</v>
      </c>
      <c r="C22" s="8" t="s">
        <v>53</v>
      </c>
      <c r="D22" s="8"/>
      <c r="E22" s="8"/>
      <c r="F22" s="9" t="s">
        <v>54</v>
      </c>
      <c r="G22" s="8" t="s">
        <v>32</v>
      </c>
      <c r="H22" s="10">
        <v>12</v>
      </c>
      <c r="I22" s="12"/>
      <c r="J22" s="12"/>
    </row>
    <row r="23" spans="1:10" ht="12.75">
      <c r="A23" s="2"/>
      <c r="B23" s="13"/>
      <c r="C23" s="13"/>
      <c r="D23" s="13"/>
      <c r="E23" s="13"/>
      <c r="F23" s="13" t="s">
        <v>177</v>
      </c>
      <c r="G23" s="13"/>
      <c r="H23" s="13"/>
      <c r="I23" s="13"/>
      <c r="J23" s="14"/>
    </row>
    <row r="24" spans="1:10" ht="12.75">
      <c r="A24" s="2"/>
      <c r="B24" s="7"/>
      <c r="C24" s="7"/>
      <c r="D24" s="7"/>
      <c r="E24" s="7"/>
      <c r="F24" s="6" t="s">
        <v>58</v>
      </c>
      <c r="G24" s="5"/>
      <c r="H24" s="7"/>
      <c r="I24" s="7"/>
      <c r="J24" s="7"/>
    </row>
    <row r="25" spans="1:10" ht="71.25" customHeight="1">
      <c r="A25" s="2"/>
      <c r="B25" s="8" t="s">
        <v>59</v>
      </c>
      <c r="C25" s="8" t="s">
        <v>60</v>
      </c>
      <c r="D25" s="8"/>
      <c r="E25" s="8"/>
      <c r="F25" s="9" t="s">
        <v>210</v>
      </c>
      <c r="G25" s="8" t="s">
        <v>25</v>
      </c>
      <c r="H25" s="10">
        <v>595.58</v>
      </c>
      <c r="I25" s="12"/>
      <c r="J25" s="12"/>
    </row>
    <row r="26" spans="1:10" ht="45">
      <c r="A26" s="2"/>
      <c r="B26" s="8" t="s">
        <v>62</v>
      </c>
      <c r="C26" s="8" t="s">
        <v>69</v>
      </c>
      <c r="D26" s="8"/>
      <c r="E26" s="8"/>
      <c r="F26" s="9" t="s">
        <v>70</v>
      </c>
      <c r="G26" s="8" t="s">
        <v>25</v>
      </c>
      <c r="H26" s="10">
        <v>914.49</v>
      </c>
      <c r="I26" s="12"/>
      <c r="J26" s="12"/>
    </row>
    <row r="27" spans="1:10" ht="45">
      <c r="A27" s="2"/>
      <c r="B27" s="8" t="s">
        <v>65</v>
      </c>
      <c r="C27" s="8" t="s">
        <v>72</v>
      </c>
      <c r="D27" s="8"/>
      <c r="E27" s="8"/>
      <c r="F27" s="9" t="s">
        <v>73</v>
      </c>
      <c r="G27" s="8" t="s">
        <v>25</v>
      </c>
      <c r="H27" s="10">
        <v>275.55</v>
      </c>
      <c r="I27" s="12"/>
      <c r="J27" s="12"/>
    </row>
    <row r="28" spans="1:10" ht="51.75" customHeight="1">
      <c r="A28" s="2"/>
      <c r="B28" s="8" t="s">
        <v>68</v>
      </c>
      <c r="C28" s="8" t="s">
        <v>78</v>
      </c>
      <c r="D28" s="8"/>
      <c r="E28" s="8"/>
      <c r="F28" s="9" t="s">
        <v>79</v>
      </c>
      <c r="G28" s="8" t="s">
        <v>25</v>
      </c>
      <c r="H28" s="10">
        <v>1190.04</v>
      </c>
      <c r="I28" s="12"/>
      <c r="J28" s="12"/>
    </row>
    <row r="29" spans="1:10" ht="45">
      <c r="A29" s="2"/>
      <c r="B29" s="8" t="s">
        <v>71</v>
      </c>
      <c r="C29" s="8" t="s">
        <v>81</v>
      </c>
      <c r="D29" s="8"/>
      <c r="E29" s="8"/>
      <c r="F29" s="9" t="s">
        <v>82</v>
      </c>
      <c r="G29" s="8" t="s">
        <v>25</v>
      </c>
      <c r="H29" s="10">
        <v>318</v>
      </c>
      <c r="I29" s="12"/>
      <c r="J29" s="12"/>
    </row>
    <row r="30" spans="1:10" ht="12.75">
      <c r="A30" s="2"/>
      <c r="B30" s="13"/>
      <c r="C30" s="13"/>
      <c r="D30" s="13"/>
      <c r="E30" s="13"/>
      <c r="F30" s="13" t="s">
        <v>178</v>
      </c>
      <c r="G30" s="13"/>
      <c r="H30" s="13"/>
      <c r="I30" s="13"/>
      <c r="J30" s="14"/>
    </row>
    <row r="31" spans="1:10" ht="12.75">
      <c r="A31" s="2"/>
      <c r="B31" s="7"/>
      <c r="C31" s="7"/>
      <c r="D31" s="7"/>
      <c r="E31" s="7"/>
      <c r="F31" s="6" t="s">
        <v>83</v>
      </c>
      <c r="G31" s="5"/>
      <c r="H31" s="7"/>
      <c r="I31" s="7"/>
      <c r="J31" s="7"/>
    </row>
    <row r="32" spans="1:10" ht="45">
      <c r="A32" s="2"/>
      <c r="B32" s="8" t="s">
        <v>84</v>
      </c>
      <c r="C32" s="8" t="s">
        <v>85</v>
      </c>
      <c r="D32" s="8"/>
      <c r="E32" s="8"/>
      <c r="F32" s="9" t="s">
        <v>86</v>
      </c>
      <c r="G32" s="8" t="s">
        <v>32</v>
      </c>
      <c r="H32" s="10">
        <v>814</v>
      </c>
      <c r="I32" s="12"/>
      <c r="J32" s="12"/>
    </row>
    <row r="33" spans="1:10" ht="45">
      <c r="A33" s="2"/>
      <c r="B33" s="8" t="s">
        <v>87</v>
      </c>
      <c r="C33" s="8" t="s">
        <v>88</v>
      </c>
      <c r="D33" s="8"/>
      <c r="E33" s="8"/>
      <c r="F33" s="9" t="s">
        <v>211</v>
      </c>
      <c r="G33" s="8" t="s">
        <v>32</v>
      </c>
      <c r="H33" s="10">
        <v>88.5</v>
      </c>
      <c r="I33" s="12"/>
      <c r="J33" s="12"/>
    </row>
    <row r="34" spans="1:10" ht="45">
      <c r="A34" s="2"/>
      <c r="B34" s="8" t="s">
        <v>90</v>
      </c>
      <c r="C34" s="8" t="s">
        <v>88</v>
      </c>
      <c r="D34" s="8"/>
      <c r="E34" s="8"/>
      <c r="F34" s="9" t="s">
        <v>91</v>
      </c>
      <c r="G34" s="8" t="s">
        <v>32</v>
      </c>
      <c r="H34" s="10">
        <v>151.94</v>
      </c>
      <c r="I34" s="12"/>
      <c r="J34" s="12"/>
    </row>
    <row r="35" spans="1:10" ht="45">
      <c r="A35" s="2"/>
      <c r="B35" s="8" t="s">
        <v>92</v>
      </c>
      <c r="C35" s="8" t="s">
        <v>93</v>
      </c>
      <c r="D35" s="8"/>
      <c r="E35" s="8"/>
      <c r="F35" s="9" t="s">
        <v>94</v>
      </c>
      <c r="G35" s="8" t="s">
        <v>32</v>
      </c>
      <c r="H35" s="10">
        <v>175.5</v>
      </c>
      <c r="I35" s="12"/>
      <c r="J35" s="12"/>
    </row>
    <row r="36" spans="1:10" ht="45">
      <c r="A36" s="2"/>
      <c r="B36" s="8" t="s">
        <v>95</v>
      </c>
      <c r="C36" s="8" t="s">
        <v>205</v>
      </c>
      <c r="D36" s="8"/>
      <c r="E36" s="8"/>
      <c r="F36" s="9" t="s">
        <v>97</v>
      </c>
      <c r="G36" s="8" t="s">
        <v>32</v>
      </c>
      <c r="H36" s="10">
        <v>74</v>
      </c>
      <c r="I36" s="12"/>
      <c r="J36" s="12"/>
    </row>
    <row r="37" spans="1:10" ht="12.75">
      <c r="A37" s="2"/>
      <c r="B37" s="13"/>
      <c r="C37" s="13"/>
      <c r="D37" s="13"/>
      <c r="E37" s="13"/>
      <c r="F37" s="13" t="s">
        <v>179</v>
      </c>
      <c r="G37" s="13"/>
      <c r="H37" s="13"/>
      <c r="I37" s="13"/>
      <c r="J37" s="14"/>
    </row>
    <row r="38" spans="1:10" ht="12.75">
      <c r="A38" s="2"/>
      <c r="B38" s="7"/>
      <c r="C38" s="7"/>
      <c r="D38" s="7"/>
      <c r="E38" s="7"/>
      <c r="F38" s="6" t="s">
        <v>116</v>
      </c>
      <c r="G38" s="5"/>
      <c r="H38" s="7"/>
      <c r="I38" s="7"/>
      <c r="J38" s="7"/>
    </row>
    <row r="39" spans="1:10" ht="75.75" customHeight="1">
      <c r="A39" s="2"/>
      <c r="B39" s="8" t="s">
        <v>117</v>
      </c>
      <c r="C39" s="8" t="s">
        <v>118</v>
      </c>
      <c r="D39" s="8"/>
      <c r="E39" s="8"/>
      <c r="F39" s="9" t="s">
        <v>204</v>
      </c>
      <c r="G39" s="8" t="s">
        <v>25</v>
      </c>
      <c r="H39" s="10">
        <v>13111.72</v>
      </c>
      <c r="I39" s="12"/>
      <c r="J39" s="12"/>
    </row>
    <row r="40" spans="1:10" ht="22.5" customHeight="1">
      <c r="A40" s="2"/>
      <c r="B40" s="8" t="s">
        <v>120</v>
      </c>
      <c r="C40" s="8" t="s">
        <v>66</v>
      </c>
      <c r="D40" s="8"/>
      <c r="E40" s="8"/>
      <c r="F40" s="9" t="s">
        <v>196</v>
      </c>
      <c r="G40" s="8" t="s">
        <v>25</v>
      </c>
      <c r="H40" s="10">
        <v>12844.64</v>
      </c>
      <c r="I40" s="12"/>
      <c r="J40" s="12"/>
    </row>
    <row r="41" spans="1:10" ht="67.5">
      <c r="A41" s="2"/>
      <c r="B41" s="8" t="s">
        <v>122</v>
      </c>
      <c r="C41" s="8" t="s">
        <v>126</v>
      </c>
      <c r="D41" s="8"/>
      <c r="E41" s="8"/>
      <c r="F41" s="9" t="s">
        <v>201</v>
      </c>
      <c r="G41" s="8" t="s">
        <v>25</v>
      </c>
      <c r="H41" s="10">
        <v>12920.61</v>
      </c>
      <c r="I41" s="12"/>
      <c r="J41" s="12"/>
    </row>
    <row r="42" spans="1:10" ht="22.5" customHeight="1">
      <c r="A42" s="2"/>
      <c r="B42" s="8" t="s">
        <v>125</v>
      </c>
      <c r="C42" s="8" t="s">
        <v>66</v>
      </c>
      <c r="D42" s="8"/>
      <c r="E42" s="8"/>
      <c r="F42" s="9" t="s">
        <v>197</v>
      </c>
      <c r="G42" s="8" t="s">
        <v>25</v>
      </c>
      <c r="H42" s="10">
        <v>12920.61</v>
      </c>
      <c r="I42" s="12"/>
      <c r="J42" s="12"/>
    </row>
    <row r="43" spans="1:10" ht="56.25">
      <c r="A43" s="2"/>
      <c r="B43" s="8" t="s">
        <v>128</v>
      </c>
      <c r="C43" s="8" t="s">
        <v>132</v>
      </c>
      <c r="D43" s="8"/>
      <c r="E43" s="8"/>
      <c r="F43" s="9" t="s">
        <v>133</v>
      </c>
      <c r="G43" s="8" t="s">
        <v>25</v>
      </c>
      <c r="H43" s="10">
        <v>245.55</v>
      </c>
      <c r="I43" s="12"/>
      <c r="J43" s="12"/>
    </row>
    <row r="44" spans="1:10" ht="56.25">
      <c r="A44" s="2"/>
      <c r="B44" s="8" t="s">
        <v>130</v>
      </c>
      <c r="C44" s="8" t="s">
        <v>135</v>
      </c>
      <c r="D44" s="8"/>
      <c r="E44" s="8"/>
      <c r="F44" s="9" t="s">
        <v>136</v>
      </c>
      <c r="G44" s="8" t="s">
        <v>25</v>
      </c>
      <c r="H44" s="10">
        <v>75.14</v>
      </c>
      <c r="I44" s="12"/>
      <c r="J44" s="12"/>
    </row>
    <row r="45" spans="1:10" ht="56.25">
      <c r="A45" s="2"/>
      <c r="B45" s="8" t="s">
        <v>131</v>
      </c>
      <c r="C45" s="8" t="s">
        <v>203</v>
      </c>
      <c r="D45" s="8"/>
      <c r="E45" s="8"/>
      <c r="F45" s="9" t="s">
        <v>195</v>
      </c>
      <c r="G45" s="8" t="s">
        <v>25</v>
      </c>
      <c r="H45" s="10">
        <v>55.36</v>
      </c>
      <c r="I45" s="12"/>
      <c r="J45" s="12"/>
    </row>
    <row r="46" spans="1:10" ht="22.5">
      <c r="A46" s="2"/>
      <c r="B46" s="8" t="s">
        <v>134</v>
      </c>
      <c r="C46" s="8" t="s">
        <v>203</v>
      </c>
      <c r="D46" s="8"/>
      <c r="E46" s="8"/>
      <c r="F46" s="9" t="s">
        <v>194</v>
      </c>
      <c r="G46" s="8" t="s">
        <v>25</v>
      </c>
      <c r="H46" s="10">
        <v>9</v>
      </c>
      <c r="I46" s="12"/>
      <c r="J46" s="12"/>
    </row>
    <row r="47" spans="1:10" ht="22.5">
      <c r="A47" s="2"/>
      <c r="B47" s="8" t="s">
        <v>137</v>
      </c>
      <c r="C47" s="8" t="s">
        <v>145</v>
      </c>
      <c r="D47" s="8"/>
      <c r="E47" s="8"/>
      <c r="F47" s="9" t="s">
        <v>146</v>
      </c>
      <c r="G47" s="8" t="s">
        <v>25</v>
      </c>
      <c r="H47" s="10">
        <v>2346.95</v>
      </c>
      <c r="I47" s="12"/>
      <c r="J47" s="12"/>
    </row>
    <row r="48" spans="1:10" ht="12.75">
      <c r="A48" s="2"/>
      <c r="B48" s="13"/>
      <c r="C48" s="13"/>
      <c r="D48" s="13"/>
      <c r="E48" s="13"/>
      <c r="F48" s="13" t="s">
        <v>180</v>
      </c>
      <c r="G48" s="13"/>
      <c r="H48" s="13"/>
      <c r="I48" s="13"/>
      <c r="J48" s="14"/>
    </row>
    <row r="49" spans="1:10" ht="12.75">
      <c r="A49" s="2"/>
      <c r="B49" s="7"/>
      <c r="C49" s="7"/>
      <c r="D49" s="7"/>
      <c r="E49" s="7"/>
      <c r="F49" s="6" t="s">
        <v>147</v>
      </c>
      <c r="G49" s="5"/>
      <c r="H49" s="7"/>
      <c r="I49" s="7"/>
      <c r="J49" s="7"/>
    </row>
    <row r="50" spans="1:10" ht="22.5">
      <c r="A50" s="2"/>
      <c r="B50" s="8" t="s">
        <v>148</v>
      </c>
      <c r="C50" s="8" t="s">
        <v>149</v>
      </c>
      <c r="D50" s="8"/>
      <c r="E50" s="8"/>
      <c r="F50" s="9" t="s">
        <v>150</v>
      </c>
      <c r="G50" s="8" t="s">
        <v>151</v>
      </c>
      <c r="H50" s="10">
        <v>8</v>
      </c>
      <c r="I50" s="12"/>
      <c r="J50" s="12"/>
    </row>
    <row r="51" spans="1:10" ht="33.75">
      <c r="A51" s="2"/>
      <c r="B51" s="8" t="s">
        <v>152</v>
      </c>
      <c r="C51" s="8" t="s">
        <v>153</v>
      </c>
      <c r="D51" s="8"/>
      <c r="E51" s="8"/>
      <c r="F51" s="9" t="s">
        <v>186</v>
      </c>
      <c r="G51" s="8" t="s">
        <v>151</v>
      </c>
      <c r="H51" s="10">
        <v>17</v>
      </c>
      <c r="I51" s="12"/>
      <c r="J51" s="12"/>
    </row>
    <row r="52" spans="1:10" ht="33.75">
      <c r="A52" s="2"/>
      <c r="B52" s="8" t="s">
        <v>154</v>
      </c>
      <c r="C52" s="8" t="s">
        <v>155</v>
      </c>
      <c r="D52" s="8"/>
      <c r="E52" s="8"/>
      <c r="F52" s="9" t="s">
        <v>156</v>
      </c>
      <c r="G52" s="8" t="s">
        <v>151</v>
      </c>
      <c r="H52" s="10">
        <v>14</v>
      </c>
      <c r="I52" s="12"/>
      <c r="J52" s="12"/>
    </row>
    <row r="53" spans="1:10" ht="33.75">
      <c r="A53" s="2"/>
      <c r="B53" s="8" t="s">
        <v>157</v>
      </c>
      <c r="C53" s="8" t="s">
        <v>158</v>
      </c>
      <c r="D53" s="8"/>
      <c r="E53" s="8"/>
      <c r="F53" s="9" t="s">
        <v>159</v>
      </c>
      <c r="G53" s="8" t="s">
        <v>151</v>
      </c>
      <c r="H53" s="10">
        <v>6</v>
      </c>
      <c r="I53" s="12"/>
      <c r="J53" s="12"/>
    </row>
    <row r="54" spans="1:10" ht="45">
      <c r="A54" s="2"/>
      <c r="B54" s="8" t="s">
        <v>160</v>
      </c>
      <c r="C54" s="8" t="s">
        <v>164</v>
      </c>
      <c r="D54" s="8"/>
      <c r="E54" s="8"/>
      <c r="F54" s="9" t="s">
        <v>207</v>
      </c>
      <c r="G54" s="8" t="s">
        <v>25</v>
      </c>
      <c r="H54" s="31">
        <v>54.324</v>
      </c>
      <c r="I54" s="12"/>
      <c r="J54" s="12"/>
    </row>
    <row r="55" spans="1:10" ht="12.75">
      <c r="A55" s="2"/>
      <c r="B55" s="13"/>
      <c r="C55" s="13"/>
      <c r="D55" s="13"/>
      <c r="E55" s="13"/>
      <c r="F55" s="13" t="s">
        <v>181</v>
      </c>
      <c r="G55" s="13"/>
      <c r="H55" s="13"/>
      <c r="I55" s="13"/>
      <c r="J55" s="14"/>
    </row>
    <row r="56" spans="1:10" ht="12.75">
      <c r="A56" s="2"/>
      <c r="B56" s="7"/>
      <c r="C56" s="7"/>
      <c r="D56" s="7"/>
      <c r="E56" s="7"/>
      <c r="F56" s="6" t="s">
        <v>166</v>
      </c>
      <c r="G56" s="5"/>
      <c r="H56" s="7"/>
      <c r="I56" s="7"/>
      <c r="J56" s="7"/>
    </row>
    <row r="57" spans="1:10" ht="22.5">
      <c r="A57" s="2"/>
      <c r="B57" s="8" t="s">
        <v>167</v>
      </c>
      <c r="C57" s="8" t="s">
        <v>168</v>
      </c>
      <c r="D57" s="8"/>
      <c r="E57" s="8"/>
      <c r="F57" s="9" t="s">
        <v>169</v>
      </c>
      <c r="G57" s="8" t="s">
        <v>151</v>
      </c>
      <c r="H57" s="10">
        <v>7</v>
      </c>
      <c r="I57" s="12"/>
      <c r="J57" s="12"/>
    </row>
    <row r="58" spans="1:10" ht="22.5">
      <c r="A58" s="2"/>
      <c r="B58" s="8" t="s">
        <v>191</v>
      </c>
      <c r="C58" s="8" t="s">
        <v>203</v>
      </c>
      <c r="D58" s="8"/>
      <c r="E58" s="8"/>
      <c r="F58" s="9" t="s">
        <v>198</v>
      </c>
      <c r="G58" s="8" t="s">
        <v>192</v>
      </c>
      <c r="H58" s="10">
        <v>1</v>
      </c>
      <c r="I58" s="12"/>
      <c r="J58" s="12"/>
    </row>
    <row r="59" spans="1:10" ht="13.5" thickBot="1">
      <c r="A59" s="2"/>
      <c r="B59" s="13"/>
      <c r="C59" s="13"/>
      <c r="D59" s="13"/>
      <c r="E59" s="13"/>
      <c r="F59" s="13" t="s">
        <v>182</v>
      </c>
      <c r="G59" s="13"/>
      <c r="H59" s="13"/>
      <c r="I59" s="13"/>
      <c r="J59" s="14"/>
    </row>
    <row r="60" spans="1:10" ht="12.75">
      <c r="A60" s="2"/>
      <c r="B60" s="15"/>
      <c r="C60" s="15"/>
      <c r="D60" s="15"/>
      <c r="E60" s="15"/>
      <c r="F60" s="15" t="s">
        <v>183</v>
      </c>
      <c r="G60" s="15"/>
      <c r="H60" s="15"/>
      <c r="I60" s="15"/>
      <c r="J60" s="16"/>
    </row>
    <row r="61" spans="1:10" ht="12.75">
      <c r="A61" s="2"/>
      <c r="B61" s="17"/>
      <c r="C61" s="17"/>
      <c r="D61" s="17"/>
      <c r="E61" s="17"/>
      <c r="F61" s="17" t="s">
        <v>184</v>
      </c>
      <c r="G61" s="17"/>
      <c r="H61" s="17"/>
      <c r="I61" s="17"/>
      <c r="J61" s="18"/>
    </row>
    <row r="62" spans="2:10" ht="12.75" customHeight="1">
      <c r="B62" s="19"/>
      <c r="C62" s="19"/>
      <c r="D62" s="19"/>
      <c r="E62" s="19"/>
      <c r="F62" s="19" t="s">
        <v>185</v>
      </c>
      <c r="G62" s="19"/>
      <c r="H62" s="19"/>
      <c r="I62" s="19"/>
      <c r="J62" s="20"/>
    </row>
  </sheetData>
  <sheetProtection/>
  <mergeCells count="3">
    <mergeCell ref="B2:J2"/>
    <mergeCell ref="B3:J3"/>
    <mergeCell ref="B4:J4"/>
  </mergeCells>
  <printOptions/>
  <pageMargins left="0.393700787401575" right="0.393700787401575" top="0.393700787401575" bottom="0.393700787401575" header="0" footer="0"/>
  <pageSetup fitToHeight="0" fitToWidth="0" horizontalDpi="600" verticalDpi="600" orientation="portrait" paperSize="9" r:id="rId1"/>
  <headerFooter>
    <oddFooter>&amp;C&amp;"Arial"&amp;10&amp;K000000&amp;P/&amp;N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75"/>
  <sheetViews>
    <sheetView zoomScalePageLayoutView="0" workbookViewId="0" topLeftCell="A59">
      <selection activeCell="M61" sqref="M61"/>
    </sheetView>
  </sheetViews>
  <sheetFormatPr defaultColWidth="11.421875" defaultRowHeight="12.75"/>
  <cols>
    <col min="1" max="1" width="4.28125" style="11" customWidth="1"/>
    <col min="2" max="2" width="5.00390625" style="11" customWidth="1"/>
    <col min="3" max="4" width="8.57421875" style="11" customWidth="1"/>
    <col min="5" max="5" width="9.28125" style="11" customWidth="1"/>
    <col min="6" max="6" width="26.421875" style="11" customWidth="1"/>
    <col min="7" max="7" width="5.00390625" style="11" customWidth="1"/>
    <col min="8" max="9" width="9.28125" style="11" customWidth="1"/>
    <col min="10" max="11" width="11.421875" style="11" customWidth="1"/>
    <col min="12" max="16384" width="11.421875" style="11" customWidth="1"/>
  </cols>
  <sheetData>
    <row r="2" spans="1:13" ht="12.75" customHeight="1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21"/>
      <c r="M2" s="11" t="s">
        <v>190</v>
      </c>
    </row>
    <row r="3" spans="1:13" ht="22.5" customHeight="1">
      <c r="A3" s="1"/>
      <c r="B3" s="33" t="s">
        <v>170</v>
      </c>
      <c r="C3" s="33"/>
      <c r="D3" s="33"/>
      <c r="E3" s="33"/>
      <c r="F3" s="33"/>
      <c r="G3" s="33"/>
      <c r="H3" s="33"/>
      <c r="I3" s="33"/>
      <c r="J3" s="33"/>
      <c r="K3" s="22"/>
      <c r="M3" s="11">
        <f>136+41</f>
        <v>177</v>
      </c>
    </row>
    <row r="4" spans="1:11" ht="12.75">
      <c r="A4" s="1"/>
      <c r="B4" s="34" t="s">
        <v>1</v>
      </c>
      <c r="C4" s="34"/>
      <c r="D4" s="34"/>
      <c r="E4" s="34"/>
      <c r="F4" s="34"/>
      <c r="G4" s="34"/>
      <c r="H4" s="34"/>
      <c r="I4" s="34"/>
      <c r="J4" s="34"/>
      <c r="K4" s="23"/>
    </row>
    <row r="5" spans="1:11" ht="22.5" customHeigh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171</v>
      </c>
      <c r="J5" s="3" t="s">
        <v>172</v>
      </c>
      <c r="K5" s="24" t="s">
        <v>188</v>
      </c>
    </row>
    <row r="6" spans="1:11" ht="12.75" customHeight="1">
      <c r="A6" s="2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173</v>
      </c>
      <c r="J6" s="4" t="s">
        <v>174</v>
      </c>
      <c r="K6" s="25"/>
    </row>
    <row r="7" spans="1:11" ht="12.75">
      <c r="A7" s="2"/>
      <c r="B7" s="5"/>
      <c r="C7" s="5"/>
      <c r="D7" s="5"/>
      <c r="E7" s="5"/>
      <c r="F7" s="6" t="s">
        <v>16</v>
      </c>
      <c r="G7" s="5"/>
      <c r="H7" s="7"/>
      <c r="I7" s="7"/>
      <c r="J7" s="7"/>
      <c r="K7" s="26"/>
    </row>
    <row r="8" spans="1:11" ht="33.75">
      <c r="A8" s="2"/>
      <c r="B8" s="8" t="s">
        <v>17</v>
      </c>
      <c r="C8" s="8" t="s">
        <v>18</v>
      </c>
      <c r="D8" s="8"/>
      <c r="E8" s="8"/>
      <c r="F8" s="9" t="s">
        <v>19</v>
      </c>
      <c r="G8" s="8" t="s">
        <v>20</v>
      </c>
      <c r="H8" s="10">
        <v>2.62</v>
      </c>
      <c r="I8" s="12">
        <v>3000</v>
      </c>
      <c r="J8" s="12">
        <f>H8*I8</f>
        <v>7860</v>
      </c>
      <c r="K8" s="27"/>
    </row>
    <row r="9" spans="1:11" ht="12.75">
      <c r="A9" s="2"/>
      <c r="B9" s="13"/>
      <c r="C9" s="13"/>
      <c r="D9" s="13"/>
      <c r="E9" s="13"/>
      <c r="F9" s="13" t="s">
        <v>175</v>
      </c>
      <c r="G9" s="13"/>
      <c r="H9" s="13"/>
      <c r="I9" s="13"/>
      <c r="J9" s="14">
        <f>J8</f>
        <v>7860</v>
      </c>
      <c r="K9" s="28"/>
    </row>
    <row r="10" spans="1:11" ht="12.75">
      <c r="A10" s="2"/>
      <c r="B10" s="7"/>
      <c r="C10" s="7"/>
      <c r="D10" s="7"/>
      <c r="E10" s="7"/>
      <c r="F10" s="6" t="s">
        <v>21</v>
      </c>
      <c r="G10" s="5"/>
      <c r="H10" s="7"/>
      <c r="I10" s="7"/>
      <c r="J10" s="7"/>
      <c r="K10" s="26"/>
    </row>
    <row r="11" spans="1:11" ht="33.75">
      <c r="A11" s="2"/>
      <c r="B11" s="8" t="s">
        <v>22</v>
      </c>
      <c r="C11" s="8" t="s">
        <v>23</v>
      </c>
      <c r="D11" s="8"/>
      <c r="E11" s="8"/>
      <c r="F11" s="9" t="s">
        <v>24</v>
      </c>
      <c r="G11" s="8" t="s">
        <v>25</v>
      </c>
      <c r="H11" s="10">
        <v>7.7</v>
      </c>
      <c r="I11" s="12">
        <v>52.19</v>
      </c>
      <c r="J11" s="12">
        <v>401.86</v>
      </c>
      <c r="K11" s="27"/>
    </row>
    <row r="12" spans="1:11" ht="45">
      <c r="A12" s="2"/>
      <c r="B12" s="8" t="s">
        <v>26</v>
      </c>
      <c r="C12" s="8" t="s">
        <v>27</v>
      </c>
      <c r="D12" s="8"/>
      <c r="E12" s="8"/>
      <c r="F12" s="9" t="s">
        <v>28</v>
      </c>
      <c r="G12" s="8" t="s">
        <v>25</v>
      </c>
      <c r="H12" s="10">
        <v>54.7</v>
      </c>
      <c r="I12" s="12">
        <v>6.22</v>
      </c>
      <c r="J12" s="12">
        <v>340.23</v>
      </c>
      <c r="K12" s="27"/>
    </row>
    <row r="13" spans="1:13" ht="45">
      <c r="A13" s="2"/>
      <c r="B13" s="8" t="s">
        <v>29</v>
      </c>
      <c r="C13" s="8" t="s">
        <v>30</v>
      </c>
      <c r="D13" s="8"/>
      <c r="E13" s="8"/>
      <c r="F13" s="9" t="s">
        <v>31</v>
      </c>
      <c r="G13" s="8" t="s">
        <v>32</v>
      </c>
      <c r="H13" s="10">
        <v>76.7</v>
      </c>
      <c r="I13" s="12">
        <v>6.94</v>
      </c>
      <c r="J13" s="12">
        <f>I13*K13</f>
        <v>580.878</v>
      </c>
      <c r="K13" s="27">
        <f>H13-P13+M13</f>
        <v>83.7</v>
      </c>
      <c r="M13" s="11">
        <v>7</v>
      </c>
    </row>
    <row r="14" spans="1:13" ht="45">
      <c r="A14" s="2"/>
      <c r="B14" s="8" t="s">
        <v>33</v>
      </c>
      <c r="C14" s="8" t="s">
        <v>34</v>
      </c>
      <c r="D14" s="8"/>
      <c r="E14" s="8"/>
      <c r="F14" s="9" t="s">
        <v>35</v>
      </c>
      <c r="G14" s="8" t="s">
        <v>25</v>
      </c>
      <c r="H14" s="10">
        <v>12.24</v>
      </c>
      <c r="I14" s="12">
        <v>20.4</v>
      </c>
      <c r="J14" s="12">
        <f>I14*K14</f>
        <v>249.696</v>
      </c>
      <c r="K14" s="27">
        <f>H14-P14+M14</f>
        <v>12.24</v>
      </c>
      <c r="M14" s="11">
        <v>0</v>
      </c>
    </row>
    <row r="15" spans="1:11" ht="45">
      <c r="A15" s="2"/>
      <c r="B15" s="8" t="s">
        <v>36</v>
      </c>
      <c r="C15" s="8" t="s">
        <v>37</v>
      </c>
      <c r="D15" s="8"/>
      <c r="E15" s="8"/>
      <c r="F15" s="9" t="s">
        <v>187</v>
      </c>
      <c r="G15" s="8" t="s">
        <v>25</v>
      </c>
      <c r="H15" s="10">
        <v>468.74</v>
      </c>
      <c r="I15" s="12">
        <v>15</v>
      </c>
      <c r="J15" s="12">
        <f>H15*I15</f>
        <v>7031.1</v>
      </c>
      <c r="K15" s="27"/>
    </row>
    <row r="16" spans="1:11" ht="33.75" hidden="1">
      <c r="A16" s="2"/>
      <c r="B16" s="8" t="s">
        <v>38</v>
      </c>
      <c r="C16" s="8" t="s">
        <v>39</v>
      </c>
      <c r="D16" s="8"/>
      <c r="E16" s="8"/>
      <c r="F16" s="9" t="s">
        <v>40</v>
      </c>
      <c r="G16" s="8" t="s">
        <v>32</v>
      </c>
      <c r="H16" s="10">
        <v>1063.4</v>
      </c>
      <c r="I16" s="12">
        <v>13.17</v>
      </c>
      <c r="J16" s="12">
        <v>0</v>
      </c>
      <c r="K16" s="27"/>
    </row>
    <row r="17" spans="1:11" ht="45">
      <c r="A17" s="2"/>
      <c r="B17" s="8" t="s">
        <v>41</v>
      </c>
      <c r="C17" s="8" t="s">
        <v>42</v>
      </c>
      <c r="D17" s="8"/>
      <c r="E17" s="8"/>
      <c r="F17" s="9" t="s">
        <v>43</v>
      </c>
      <c r="G17" s="8" t="s">
        <v>44</v>
      </c>
      <c r="H17" s="10">
        <v>38.6</v>
      </c>
      <c r="I17" s="12">
        <v>23.99</v>
      </c>
      <c r="J17" s="12">
        <v>926.01</v>
      </c>
      <c r="K17" s="27"/>
    </row>
    <row r="18" spans="1:11" ht="12.75">
      <c r="A18" s="2"/>
      <c r="B18" s="13"/>
      <c r="C18" s="13"/>
      <c r="D18" s="13"/>
      <c r="E18" s="13"/>
      <c r="F18" s="13" t="s">
        <v>176</v>
      </c>
      <c r="G18" s="13"/>
      <c r="H18" s="13"/>
      <c r="I18" s="13"/>
      <c r="J18" s="14">
        <f>J11+J12+J13+J14+J15+J16+J17</f>
        <v>9529.774000000001</v>
      </c>
      <c r="K18" s="28"/>
    </row>
    <row r="19" spans="1:11" ht="12.75">
      <c r="A19" s="2"/>
      <c r="B19" s="7"/>
      <c r="C19" s="7"/>
      <c r="D19" s="7"/>
      <c r="E19" s="7"/>
      <c r="F19" s="6" t="s">
        <v>45</v>
      </c>
      <c r="G19" s="5"/>
      <c r="H19" s="7"/>
      <c r="I19" s="7"/>
      <c r="J19" s="7"/>
      <c r="K19" s="26"/>
    </row>
    <row r="20" spans="1:16" ht="67.5">
      <c r="A20" s="2"/>
      <c r="B20" s="8" t="s">
        <v>46</v>
      </c>
      <c r="C20" s="8" t="s">
        <v>47</v>
      </c>
      <c r="D20" s="8"/>
      <c r="E20" s="8"/>
      <c r="F20" s="9" t="s">
        <v>48</v>
      </c>
      <c r="G20" s="8" t="s">
        <v>44</v>
      </c>
      <c r="H20" s="10">
        <v>1256.49</v>
      </c>
      <c r="I20" s="12">
        <v>15</v>
      </c>
      <c r="J20" s="12">
        <f>I20*K20</f>
        <v>9927.21</v>
      </c>
      <c r="K20" s="27">
        <f>H20-P20+M20</f>
        <v>661.814</v>
      </c>
      <c r="M20" s="11">
        <f>M3*0.5</f>
        <v>88.5</v>
      </c>
      <c r="P20" s="11">
        <f>1341.44*0.5+34.6*0.36</f>
        <v>683.176</v>
      </c>
    </row>
    <row r="21" spans="1:13" ht="33.75">
      <c r="A21" s="2"/>
      <c r="B21" s="8" t="s">
        <v>49</v>
      </c>
      <c r="C21" s="8" t="s">
        <v>50</v>
      </c>
      <c r="D21" s="8"/>
      <c r="E21" s="8"/>
      <c r="F21" s="9" t="s">
        <v>51</v>
      </c>
      <c r="G21" s="8" t="s">
        <v>32</v>
      </c>
      <c r="H21" s="10">
        <v>331.31</v>
      </c>
      <c r="I21" s="12">
        <v>16.07</v>
      </c>
      <c r="J21" s="12">
        <f>I21*K21</f>
        <v>5709.8317</v>
      </c>
      <c r="K21" s="27">
        <f>H21-P21+M21</f>
        <v>355.31</v>
      </c>
      <c r="M21" s="11">
        <v>24</v>
      </c>
    </row>
    <row r="22" spans="1:11" ht="22.5">
      <c r="A22" s="2"/>
      <c r="B22" s="8" t="s">
        <v>52</v>
      </c>
      <c r="C22" s="8" t="s">
        <v>53</v>
      </c>
      <c r="D22" s="8"/>
      <c r="E22" s="8"/>
      <c r="F22" s="9" t="s">
        <v>54</v>
      </c>
      <c r="G22" s="8" t="s">
        <v>32</v>
      </c>
      <c r="H22" s="10">
        <v>4.74</v>
      </c>
      <c r="I22" s="12">
        <v>48.47</v>
      </c>
      <c r="J22" s="12">
        <v>229.75</v>
      </c>
      <c r="K22" s="27"/>
    </row>
    <row r="23" spans="1:11" ht="90" hidden="1">
      <c r="A23" s="2"/>
      <c r="B23" s="8" t="s">
        <v>55</v>
      </c>
      <c r="C23" s="8" t="s">
        <v>56</v>
      </c>
      <c r="D23" s="8"/>
      <c r="E23" s="8"/>
      <c r="F23" s="9" t="s">
        <v>57</v>
      </c>
      <c r="G23" s="8" t="s">
        <v>44</v>
      </c>
      <c r="H23" s="10">
        <v>1257.49</v>
      </c>
      <c r="I23" s="12">
        <v>26.41</v>
      </c>
      <c r="J23" s="12">
        <v>0</v>
      </c>
      <c r="K23" s="27">
        <f>H23-M23</f>
        <v>1257.49</v>
      </c>
    </row>
    <row r="24" spans="1:11" ht="12.75">
      <c r="A24" s="2"/>
      <c r="B24" s="13"/>
      <c r="C24" s="13"/>
      <c r="D24" s="13"/>
      <c r="E24" s="13"/>
      <c r="F24" s="13" t="s">
        <v>177</v>
      </c>
      <c r="G24" s="13"/>
      <c r="H24" s="13"/>
      <c r="I24" s="13"/>
      <c r="J24" s="14">
        <f>J20+J21+J22+J23</f>
        <v>15866.791699999998</v>
      </c>
      <c r="K24" s="28"/>
    </row>
    <row r="25" spans="1:11" ht="12.75">
      <c r="A25" s="2"/>
      <c r="B25" s="7"/>
      <c r="C25" s="7"/>
      <c r="D25" s="7"/>
      <c r="E25" s="7"/>
      <c r="F25" s="6" t="s">
        <v>58</v>
      </c>
      <c r="G25" s="5"/>
      <c r="H25" s="7"/>
      <c r="I25" s="7"/>
      <c r="J25" s="7"/>
      <c r="K25" s="26"/>
    </row>
    <row r="26" spans="1:16" ht="67.5">
      <c r="A26" s="2"/>
      <c r="B26" s="8" t="s">
        <v>59</v>
      </c>
      <c r="C26" s="8" t="s">
        <v>60</v>
      </c>
      <c r="D26" s="8"/>
      <c r="E26" s="8"/>
      <c r="F26" s="9" t="s">
        <v>61</v>
      </c>
      <c r="G26" s="8" t="s">
        <v>25</v>
      </c>
      <c r="H26" s="10">
        <v>1341.44</v>
      </c>
      <c r="I26" s="12">
        <v>55</v>
      </c>
      <c r="J26" s="12">
        <f>I26*K26</f>
        <v>9735</v>
      </c>
      <c r="K26" s="27">
        <f>H26-P26+M26</f>
        <v>177</v>
      </c>
      <c r="M26" s="11">
        <v>177</v>
      </c>
      <c r="P26" s="11">
        <v>1341.44</v>
      </c>
    </row>
    <row r="27" spans="1:13" ht="22.5" hidden="1">
      <c r="A27" s="2"/>
      <c r="B27" s="8" t="s">
        <v>62</v>
      </c>
      <c r="C27" s="8" t="s">
        <v>63</v>
      </c>
      <c r="D27" s="8"/>
      <c r="E27" s="8"/>
      <c r="F27" s="9" t="s">
        <v>64</v>
      </c>
      <c r="G27" s="8" t="s">
        <v>25</v>
      </c>
      <c r="H27" s="10">
        <v>1341.44</v>
      </c>
      <c r="I27" s="12">
        <v>1.15</v>
      </c>
      <c r="J27" s="12">
        <v>0</v>
      </c>
      <c r="K27" s="27">
        <f>H27-M27</f>
        <v>1281.44</v>
      </c>
      <c r="M27" s="11">
        <v>60</v>
      </c>
    </row>
    <row r="28" spans="1:13" ht="22.5" hidden="1">
      <c r="A28" s="2"/>
      <c r="B28" s="8" t="s">
        <v>65</v>
      </c>
      <c r="C28" s="8" t="s">
        <v>66</v>
      </c>
      <c r="D28" s="8"/>
      <c r="E28" s="8"/>
      <c r="F28" s="9" t="s">
        <v>67</v>
      </c>
      <c r="G28" s="8" t="s">
        <v>25</v>
      </c>
      <c r="H28" s="10">
        <v>1341.44</v>
      </c>
      <c r="I28" s="12">
        <v>2.31</v>
      </c>
      <c r="J28" s="12">
        <v>0</v>
      </c>
      <c r="K28" s="27">
        <f>H28-M28</f>
        <v>1281.44</v>
      </c>
      <c r="M28" s="11">
        <v>60</v>
      </c>
    </row>
    <row r="29" spans="1:16" ht="45">
      <c r="A29" s="2"/>
      <c r="B29" s="8" t="s">
        <v>68</v>
      </c>
      <c r="C29" s="8" t="s">
        <v>69</v>
      </c>
      <c r="D29" s="8"/>
      <c r="E29" s="8"/>
      <c r="F29" s="9" t="s">
        <v>70</v>
      </c>
      <c r="G29" s="8" t="s">
        <v>25</v>
      </c>
      <c r="H29" s="10">
        <v>2055.36</v>
      </c>
      <c r="I29" s="12">
        <v>32.57</v>
      </c>
      <c r="J29" s="12">
        <f>I29*K29</f>
        <v>29017.264400000004</v>
      </c>
      <c r="K29" s="27">
        <f>H29-P29+M29</f>
        <v>890.9200000000001</v>
      </c>
      <c r="M29" s="11">
        <v>177</v>
      </c>
      <c r="P29" s="11">
        <v>1341.44</v>
      </c>
    </row>
    <row r="30" spans="1:16" ht="45">
      <c r="A30" s="2"/>
      <c r="B30" s="8" t="s">
        <v>71</v>
      </c>
      <c r="C30" s="8" t="s">
        <v>72</v>
      </c>
      <c r="D30" s="8"/>
      <c r="E30" s="8"/>
      <c r="F30" s="9" t="s">
        <v>73</v>
      </c>
      <c r="G30" s="8" t="s">
        <v>25</v>
      </c>
      <c r="H30" s="10">
        <v>341.55</v>
      </c>
      <c r="I30" s="12">
        <v>25.67</v>
      </c>
      <c r="J30" s="12">
        <f>I30*K30</f>
        <v>7879.4065</v>
      </c>
      <c r="K30" s="27">
        <f>H30-P30+M30</f>
        <v>306.95</v>
      </c>
      <c r="P30" s="11">
        <v>34.6</v>
      </c>
    </row>
    <row r="31" spans="1:16" ht="56.25">
      <c r="A31" s="2"/>
      <c r="B31" s="8" t="s">
        <v>74</v>
      </c>
      <c r="C31" s="8" t="s">
        <v>75</v>
      </c>
      <c r="D31" s="8"/>
      <c r="E31" s="8"/>
      <c r="F31" s="9" t="s">
        <v>76</v>
      </c>
      <c r="G31" s="8" t="s">
        <v>25</v>
      </c>
      <c r="H31" s="10">
        <v>1615.56</v>
      </c>
      <c r="I31" s="12">
        <v>30</v>
      </c>
      <c r="J31" s="12">
        <f>I31*K31</f>
        <v>13533.599999999997</v>
      </c>
      <c r="K31" s="27">
        <f>H31-P31+M31</f>
        <v>451.1199999999999</v>
      </c>
      <c r="M31" s="11">
        <v>177</v>
      </c>
      <c r="P31" s="11">
        <v>1341.44</v>
      </c>
    </row>
    <row r="32" spans="1:16" ht="56.25">
      <c r="A32" s="2"/>
      <c r="B32" s="8" t="s">
        <v>77</v>
      </c>
      <c r="C32" s="8" t="s">
        <v>78</v>
      </c>
      <c r="D32" s="8"/>
      <c r="E32" s="8"/>
      <c r="F32" s="9" t="s">
        <v>79</v>
      </c>
      <c r="G32" s="8" t="s">
        <v>25</v>
      </c>
      <c r="H32" s="10">
        <v>883.74</v>
      </c>
      <c r="I32" s="12">
        <v>21.26</v>
      </c>
      <c r="J32" s="12">
        <f>I32*K32</f>
        <v>18052.7164</v>
      </c>
      <c r="K32" s="27">
        <f>H32-P32+M32</f>
        <v>849.14</v>
      </c>
      <c r="P32" s="11">
        <v>34.6</v>
      </c>
    </row>
    <row r="33" spans="1:16" ht="45">
      <c r="A33" s="2"/>
      <c r="B33" s="8" t="s">
        <v>80</v>
      </c>
      <c r="C33" s="8" t="s">
        <v>81</v>
      </c>
      <c r="D33" s="8"/>
      <c r="E33" s="8"/>
      <c r="F33" s="9" t="s">
        <v>82</v>
      </c>
      <c r="G33" s="8" t="s">
        <v>25</v>
      </c>
      <c r="H33" s="10">
        <v>1425.62</v>
      </c>
      <c r="I33" s="12">
        <v>11.58</v>
      </c>
      <c r="J33" s="12">
        <f>I33*K33</f>
        <v>3024.464399999998</v>
      </c>
      <c r="K33" s="27">
        <f>H33-P33+M33</f>
        <v>261.17999999999984</v>
      </c>
      <c r="M33" s="11">
        <v>177</v>
      </c>
      <c r="P33" s="11">
        <v>1341.44</v>
      </c>
    </row>
    <row r="34" spans="1:11" ht="12.75">
      <c r="A34" s="2"/>
      <c r="B34" s="13"/>
      <c r="C34" s="13"/>
      <c r="D34" s="13"/>
      <c r="E34" s="13"/>
      <c r="F34" s="13" t="s">
        <v>178</v>
      </c>
      <c r="G34" s="13"/>
      <c r="H34" s="13"/>
      <c r="I34" s="13"/>
      <c r="J34" s="14">
        <f>J26+J27+J28+J29+J30+J31+J32+J33</f>
        <v>81242.45169999999</v>
      </c>
      <c r="K34" s="28"/>
    </row>
    <row r="35" spans="1:11" ht="12.75">
      <c r="A35" s="2"/>
      <c r="B35" s="7"/>
      <c r="C35" s="7"/>
      <c r="D35" s="7"/>
      <c r="E35" s="7"/>
      <c r="F35" s="6" t="s">
        <v>83</v>
      </c>
      <c r="G35" s="5"/>
      <c r="H35" s="7"/>
      <c r="I35" s="7"/>
      <c r="J35" s="7"/>
      <c r="K35" s="26"/>
    </row>
    <row r="36" spans="1:16" ht="45">
      <c r="A36" s="2"/>
      <c r="B36" s="8" t="s">
        <v>84</v>
      </c>
      <c r="C36" s="8" t="s">
        <v>85</v>
      </c>
      <c r="D36" s="8"/>
      <c r="E36" s="8"/>
      <c r="F36" s="9" t="s">
        <v>86</v>
      </c>
      <c r="G36" s="8" t="s">
        <v>32</v>
      </c>
      <c r="H36" s="10">
        <v>1136.18</v>
      </c>
      <c r="I36" s="12">
        <v>70</v>
      </c>
      <c r="J36" s="12">
        <f>I36*K36</f>
        <v>74282.6</v>
      </c>
      <c r="K36" s="27">
        <f>H36-P36+M36</f>
        <v>1061.18</v>
      </c>
      <c r="P36" s="11">
        <v>75</v>
      </c>
    </row>
    <row r="37" spans="1:13" ht="45">
      <c r="A37" s="2"/>
      <c r="B37" s="8" t="s">
        <v>87</v>
      </c>
      <c r="C37" s="8" t="s">
        <v>88</v>
      </c>
      <c r="D37" s="8"/>
      <c r="E37" s="8"/>
      <c r="F37" s="9" t="s">
        <v>89</v>
      </c>
      <c r="G37" s="8" t="s">
        <v>32</v>
      </c>
      <c r="H37" s="10">
        <v>177.52</v>
      </c>
      <c r="I37" s="12">
        <v>71</v>
      </c>
      <c r="J37" s="12">
        <f>I37*K37</f>
        <v>13100.92</v>
      </c>
      <c r="K37" s="27">
        <f>H37-P37+M37</f>
        <v>184.52</v>
      </c>
      <c r="M37" s="11">
        <v>7</v>
      </c>
    </row>
    <row r="38" spans="1:16" ht="45">
      <c r="A38" s="2"/>
      <c r="B38" s="8" t="s">
        <v>90</v>
      </c>
      <c r="C38" s="8" t="s">
        <v>88</v>
      </c>
      <c r="D38" s="8"/>
      <c r="E38" s="8"/>
      <c r="F38" s="9" t="s">
        <v>91</v>
      </c>
      <c r="G38" s="8" t="s">
        <v>32</v>
      </c>
      <c r="H38" s="10">
        <v>237.9</v>
      </c>
      <c r="I38" s="12">
        <v>72</v>
      </c>
      <c r="J38" s="12">
        <f>I38*K38</f>
        <v>15688.800000000001</v>
      </c>
      <c r="K38" s="27">
        <f>H38-P38+M38</f>
        <v>217.9</v>
      </c>
      <c r="P38" s="11">
        <v>20</v>
      </c>
    </row>
    <row r="39" spans="1:16" ht="45">
      <c r="A39" s="2"/>
      <c r="B39" s="8" t="s">
        <v>92</v>
      </c>
      <c r="C39" s="8" t="s">
        <v>93</v>
      </c>
      <c r="D39" s="8"/>
      <c r="E39" s="8"/>
      <c r="F39" s="9" t="s">
        <v>94</v>
      </c>
      <c r="G39" s="8" t="s">
        <v>32</v>
      </c>
      <c r="H39" s="10">
        <v>262.9</v>
      </c>
      <c r="I39" s="12">
        <v>40</v>
      </c>
      <c r="J39" s="12">
        <f>I39*K39</f>
        <v>9292</v>
      </c>
      <c r="K39" s="27">
        <f>H39-P39+M39</f>
        <v>232.29999999999998</v>
      </c>
      <c r="M39" s="11">
        <v>4</v>
      </c>
      <c r="P39" s="11">
        <v>34.6</v>
      </c>
    </row>
    <row r="40" spans="1:11" ht="45">
      <c r="A40" s="2"/>
      <c r="B40" s="8" t="s">
        <v>95</v>
      </c>
      <c r="C40" s="8" t="s">
        <v>96</v>
      </c>
      <c r="D40" s="8"/>
      <c r="E40" s="8"/>
      <c r="F40" s="9" t="s">
        <v>97</v>
      </c>
      <c r="G40" s="8" t="s">
        <v>32</v>
      </c>
      <c r="H40" s="10">
        <v>73.67</v>
      </c>
      <c r="I40" s="12">
        <v>80</v>
      </c>
      <c r="J40" s="12">
        <f>H40*I40</f>
        <v>5893.6</v>
      </c>
      <c r="K40" s="27"/>
    </row>
    <row r="41" spans="1:11" ht="22.5">
      <c r="A41" s="2"/>
      <c r="B41" s="8" t="s">
        <v>98</v>
      </c>
      <c r="C41" s="8" t="s">
        <v>99</v>
      </c>
      <c r="D41" s="8"/>
      <c r="E41" s="8"/>
      <c r="F41" s="9" t="s">
        <v>100</v>
      </c>
      <c r="G41" s="8" t="s">
        <v>44</v>
      </c>
      <c r="H41" s="10">
        <v>9.172</v>
      </c>
      <c r="I41" s="12">
        <v>463</v>
      </c>
      <c r="J41" s="12">
        <v>0</v>
      </c>
      <c r="K41" s="27"/>
    </row>
    <row r="42" spans="1:11" ht="33.75">
      <c r="A42" s="2"/>
      <c r="B42" s="8" t="s">
        <v>101</v>
      </c>
      <c r="C42" s="8" t="s">
        <v>102</v>
      </c>
      <c r="D42" s="8"/>
      <c r="E42" s="8"/>
      <c r="F42" s="9" t="s">
        <v>103</v>
      </c>
      <c r="G42" s="8" t="s">
        <v>32</v>
      </c>
      <c r="H42" s="10">
        <v>73.67</v>
      </c>
      <c r="I42" s="12">
        <v>80</v>
      </c>
      <c r="J42" s="12">
        <v>0</v>
      </c>
      <c r="K42" s="27"/>
    </row>
    <row r="43" spans="1:11" ht="45">
      <c r="A43" s="2"/>
      <c r="B43" s="8" t="s">
        <v>104</v>
      </c>
      <c r="C43" s="8" t="s">
        <v>96</v>
      </c>
      <c r="D43" s="8"/>
      <c r="E43" s="8"/>
      <c r="F43" s="9" t="s">
        <v>105</v>
      </c>
      <c r="G43" s="8" t="s">
        <v>25</v>
      </c>
      <c r="H43" s="10">
        <v>93.3</v>
      </c>
      <c r="I43" s="12">
        <v>154.72</v>
      </c>
      <c r="J43" s="12">
        <v>0</v>
      </c>
      <c r="K43" s="27"/>
    </row>
    <row r="44" spans="1:11" ht="33.75">
      <c r="A44" s="2"/>
      <c r="B44" s="8" t="s">
        <v>106</v>
      </c>
      <c r="C44" s="8" t="s">
        <v>107</v>
      </c>
      <c r="D44" s="8"/>
      <c r="E44" s="8"/>
      <c r="F44" s="9" t="s">
        <v>108</v>
      </c>
      <c r="G44" s="8" t="s">
        <v>25</v>
      </c>
      <c r="H44" s="10">
        <v>93.3</v>
      </c>
      <c r="I44" s="12">
        <v>18.2</v>
      </c>
      <c r="J44" s="12">
        <v>0</v>
      </c>
      <c r="K44" s="27"/>
    </row>
    <row r="45" spans="1:11" ht="22.5">
      <c r="A45" s="2"/>
      <c r="B45" s="8" t="s">
        <v>109</v>
      </c>
      <c r="C45" s="8" t="s">
        <v>110</v>
      </c>
      <c r="D45" s="8"/>
      <c r="E45" s="8"/>
      <c r="F45" s="9" t="s">
        <v>111</v>
      </c>
      <c r="G45" s="8" t="s">
        <v>25</v>
      </c>
      <c r="H45" s="10">
        <v>93.3</v>
      </c>
      <c r="I45" s="12">
        <v>80</v>
      </c>
      <c r="J45" s="12">
        <f>I45*K45</f>
        <v>0</v>
      </c>
      <c r="K45" s="27">
        <v>0</v>
      </c>
    </row>
    <row r="46" spans="1:11" ht="33.75">
      <c r="A46" s="2"/>
      <c r="B46" s="8" t="s">
        <v>112</v>
      </c>
      <c r="C46" s="8" t="s">
        <v>113</v>
      </c>
      <c r="D46" s="8"/>
      <c r="E46" s="8"/>
      <c r="F46" s="9" t="s">
        <v>114</v>
      </c>
      <c r="G46" s="8" t="s">
        <v>115</v>
      </c>
      <c r="H46" s="10">
        <v>14</v>
      </c>
      <c r="I46" s="12">
        <v>400</v>
      </c>
      <c r="J46" s="12">
        <f>I46*K46</f>
        <v>5600</v>
      </c>
      <c r="K46" s="27">
        <f>H46-P46+M46</f>
        <v>14</v>
      </c>
    </row>
    <row r="47" spans="1:11" ht="12.75">
      <c r="A47" s="2"/>
      <c r="B47" s="13"/>
      <c r="C47" s="13"/>
      <c r="D47" s="13"/>
      <c r="E47" s="13"/>
      <c r="F47" s="13" t="s">
        <v>179</v>
      </c>
      <c r="G47" s="13"/>
      <c r="H47" s="13"/>
      <c r="I47" s="13"/>
      <c r="J47" s="14">
        <f>J36+J37+J38+J39+J40+J41+J42+J43+J44+J45+J46</f>
        <v>123857.92000000001</v>
      </c>
      <c r="K47" s="28"/>
    </row>
    <row r="48" spans="1:11" ht="12.75">
      <c r="A48" s="2"/>
      <c r="B48" s="7"/>
      <c r="C48" s="7"/>
      <c r="D48" s="7"/>
      <c r="E48" s="7"/>
      <c r="F48" s="6" t="s">
        <v>116</v>
      </c>
      <c r="G48" s="5"/>
      <c r="H48" s="7"/>
      <c r="I48" s="7"/>
      <c r="J48" s="7"/>
      <c r="K48" s="26"/>
    </row>
    <row r="49" spans="1:16" ht="90">
      <c r="A49" s="2"/>
      <c r="B49" s="8" t="s">
        <v>117</v>
      </c>
      <c r="C49" s="8" t="s">
        <v>118</v>
      </c>
      <c r="D49" s="8"/>
      <c r="E49" s="8"/>
      <c r="F49" s="9" t="s">
        <v>119</v>
      </c>
      <c r="G49" s="8" t="s">
        <v>25</v>
      </c>
      <c r="H49" s="10">
        <v>14108.2</v>
      </c>
      <c r="I49" s="12">
        <v>13</v>
      </c>
      <c r="J49" s="12">
        <f>I49*K49</f>
        <v>168580.88</v>
      </c>
      <c r="K49" s="27">
        <f>H49-P49+M49</f>
        <v>12967.76</v>
      </c>
      <c r="M49" s="11">
        <f>177+12+12</f>
        <v>201</v>
      </c>
      <c r="O49" s="11">
        <f>M49*N49</f>
        <v>0</v>
      </c>
      <c r="P49" s="11">
        <v>1341.44</v>
      </c>
    </row>
    <row r="50" spans="1:16" ht="22.5">
      <c r="A50" s="2"/>
      <c r="B50" s="8" t="s">
        <v>120</v>
      </c>
      <c r="C50" s="8" t="s">
        <v>66</v>
      </c>
      <c r="D50" s="8"/>
      <c r="E50" s="8"/>
      <c r="F50" s="9" t="s">
        <v>121</v>
      </c>
      <c r="G50" s="8" t="s">
        <v>25</v>
      </c>
      <c r="H50" s="10">
        <v>14108.2</v>
      </c>
      <c r="I50" s="12">
        <v>1.6</v>
      </c>
      <c r="J50" s="12">
        <f>I50*K50</f>
        <v>20748.416</v>
      </c>
      <c r="K50" s="27">
        <f>H50-P50+M50</f>
        <v>12967.76</v>
      </c>
      <c r="M50" s="11">
        <f>12+177+12</f>
        <v>201</v>
      </c>
      <c r="P50" s="11">
        <v>1341.44</v>
      </c>
    </row>
    <row r="51" spans="1:14" ht="22.5" hidden="1">
      <c r="A51" s="2"/>
      <c r="B51" s="8" t="s">
        <v>122</v>
      </c>
      <c r="C51" s="8" t="s">
        <v>123</v>
      </c>
      <c r="D51" s="8"/>
      <c r="E51" s="8"/>
      <c r="F51" s="9" t="s">
        <v>124</v>
      </c>
      <c r="G51" s="8" t="s">
        <v>25</v>
      </c>
      <c r="H51" s="10">
        <v>14108.2</v>
      </c>
      <c r="I51" s="12">
        <v>0.41</v>
      </c>
      <c r="J51" s="12">
        <v>0</v>
      </c>
      <c r="K51" s="27"/>
      <c r="M51" s="11">
        <v>120</v>
      </c>
      <c r="N51" s="11">
        <f>1.5*145</f>
        <v>217.5</v>
      </c>
    </row>
    <row r="52" spans="1:16" ht="78.75">
      <c r="A52" s="2"/>
      <c r="B52" s="8" t="s">
        <v>125</v>
      </c>
      <c r="C52" s="8" t="s">
        <v>126</v>
      </c>
      <c r="D52" s="8"/>
      <c r="E52" s="8"/>
      <c r="F52" s="9" t="s">
        <v>127</v>
      </c>
      <c r="G52" s="8" t="s">
        <v>25</v>
      </c>
      <c r="H52" s="10">
        <v>13898.6</v>
      </c>
      <c r="I52" s="12">
        <v>26</v>
      </c>
      <c r="J52" s="12">
        <f>I52*K52</f>
        <v>331712.16</v>
      </c>
      <c r="K52" s="27">
        <f>H52-P52+M52</f>
        <v>12758.16</v>
      </c>
      <c r="M52" s="11">
        <f>177+12+12</f>
        <v>201</v>
      </c>
      <c r="P52" s="11">
        <v>1341.44</v>
      </c>
    </row>
    <row r="53" spans="1:16" ht="22.5">
      <c r="A53" s="2"/>
      <c r="B53" s="8" t="s">
        <v>128</v>
      </c>
      <c r="C53" s="8" t="s">
        <v>66</v>
      </c>
      <c r="D53" s="8"/>
      <c r="E53" s="8"/>
      <c r="F53" s="9" t="s">
        <v>129</v>
      </c>
      <c r="G53" s="8" t="s">
        <v>25</v>
      </c>
      <c r="H53" s="10">
        <v>13898.6</v>
      </c>
      <c r="I53" s="12">
        <v>1.6</v>
      </c>
      <c r="J53" s="12">
        <f>I53*K53</f>
        <v>20413.056</v>
      </c>
      <c r="K53" s="27">
        <f>H53-P53+M53</f>
        <v>12758.16</v>
      </c>
      <c r="M53" s="11">
        <f>177+12+12</f>
        <v>201</v>
      </c>
      <c r="P53" s="11">
        <v>1341.44</v>
      </c>
    </row>
    <row r="54" spans="1:14" ht="22.5" hidden="1">
      <c r="A54" s="2"/>
      <c r="B54" s="8" t="s">
        <v>130</v>
      </c>
      <c r="C54" s="8" t="s">
        <v>123</v>
      </c>
      <c r="D54" s="8"/>
      <c r="E54" s="8"/>
      <c r="F54" s="9" t="s">
        <v>124</v>
      </c>
      <c r="G54" s="8" t="s">
        <v>25</v>
      </c>
      <c r="H54" s="10">
        <v>13898.6</v>
      </c>
      <c r="I54" s="12">
        <v>0.41</v>
      </c>
      <c r="J54" s="12">
        <v>0</v>
      </c>
      <c r="K54" s="27"/>
      <c r="M54" s="11">
        <v>120</v>
      </c>
      <c r="N54" s="11">
        <f>1.5*145</f>
        <v>217.5</v>
      </c>
    </row>
    <row r="55" spans="1:17" ht="56.25">
      <c r="A55" s="2"/>
      <c r="B55" s="8" t="s">
        <v>131</v>
      </c>
      <c r="C55" s="8" t="s">
        <v>132</v>
      </c>
      <c r="D55" s="8"/>
      <c r="E55" s="8"/>
      <c r="F55" s="9" t="s">
        <v>133</v>
      </c>
      <c r="G55" s="8" t="s">
        <v>25</v>
      </c>
      <c r="H55" s="10">
        <v>341.55</v>
      </c>
      <c r="I55" s="12">
        <v>75</v>
      </c>
      <c r="J55" s="12">
        <f>I55*K55</f>
        <v>23021.25</v>
      </c>
      <c r="K55" s="27">
        <f>H55-P55+M55</f>
        <v>306.95</v>
      </c>
      <c r="P55" s="11">
        <v>34.6</v>
      </c>
      <c r="Q55" s="11" t="s">
        <v>189</v>
      </c>
    </row>
    <row r="56" spans="1:11" ht="56.25">
      <c r="A56" s="2"/>
      <c r="B56" s="8" t="s">
        <v>134</v>
      </c>
      <c r="C56" s="8" t="s">
        <v>135</v>
      </c>
      <c r="D56" s="8"/>
      <c r="E56" s="8"/>
      <c r="F56" s="9" t="s">
        <v>136</v>
      </c>
      <c r="G56" s="8" t="s">
        <v>25</v>
      </c>
      <c r="H56" s="10">
        <v>211.65</v>
      </c>
      <c r="I56" s="12">
        <v>76</v>
      </c>
      <c r="J56" s="12">
        <f>H56*I56</f>
        <v>16085.4</v>
      </c>
      <c r="K56" s="27"/>
    </row>
    <row r="57" spans="1:13" ht="56.25">
      <c r="A57" s="2"/>
      <c r="B57" s="8" t="s">
        <v>137</v>
      </c>
      <c r="C57" s="8" t="s">
        <v>96</v>
      </c>
      <c r="D57" s="8"/>
      <c r="E57" s="8"/>
      <c r="F57" s="9" t="s">
        <v>138</v>
      </c>
      <c r="G57" s="8" t="s">
        <v>25</v>
      </c>
      <c r="H57" s="10">
        <v>94.1</v>
      </c>
      <c r="I57" s="12">
        <v>50</v>
      </c>
      <c r="J57" s="12">
        <f>I57*K57</f>
        <v>5505</v>
      </c>
      <c r="K57" s="27">
        <f>H57-P57+M57</f>
        <v>110.1</v>
      </c>
      <c r="M57" s="11">
        <v>16</v>
      </c>
    </row>
    <row r="58" spans="1:11" ht="45">
      <c r="A58" s="2"/>
      <c r="B58" s="8" t="s">
        <v>139</v>
      </c>
      <c r="C58" s="8" t="s">
        <v>135</v>
      </c>
      <c r="D58" s="8"/>
      <c r="E58" s="8"/>
      <c r="F58" s="9" t="s">
        <v>140</v>
      </c>
      <c r="G58" s="8" t="s">
        <v>25</v>
      </c>
      <c r="H58" s="10">
        <v>94.1</v>
      </c>
      <c r="I58" s="12">
        <v>50</v>
      </c>
      <c r="J58" s="12">
        <v>0</v>
      </c>
      <c r="K58" s="27"/>
    </row>
    <row r="59" spans="1:11" ht="33.75">
      <c r="A59" s="2"/>
      <c r="B59" s="8" t="s">
        <v>141</v>
      </c>
      <c r="C59" s="8" t="s">
        <v>142</v>
      </c>
      <c r="D59" s="8"/>
      <c r="E59" s="8"/>
      <c r="F59" s="9" t="s">
        <v>143</v>
      </c>
      <c r="G59" s="8" t="s">
        <v>25</v>
      </c>
      <c r="H59" s="10">
        <v>94.1</v>
      </c>
      <c r="I59" s="12">
        <v>8.98</v>
      </c>
      <c r="J59" s="12">
        <v>845.02</v>
      </c>
      <c r="K59" s="27"/>
    </row>
    <row r="60" spans="1:13" ht="22.5">
      <c r="A60" s="2"/>
      <c r="B60" s="8" t="s">
        <v>144</v>
      </c>
      <c r="C60" s="8" t="s">
        <v>145</v>
      </c>
      <c r="D60" s="8"/>
      <c r="E60" s="8"/>
      <c r="F60" s="9" t="s">
        <v>146</v>
      </c>
      <c r="G60" s="8" t="s">
        <v>25</v>
      </c>
      <c r="H60" s="10">
        <v>2257.46</v>
      </c>
      <c r="I60" s="12">
        <v>13.5</v>
      </c>
      <c r="J60" s="12">
        <f>I60*K60</f>
        <v>31447.71</v>
      </c>
      <c r="K60" s="27">
        <f>H60-P60+M60</f>
        <v>2329.46</v>
      </c>
      <c r="M60" s="11">
        <f>12+120*0.5</f>
        <v>72</v>
      </c>
    </row>
    <row r="61" spans="1:11" ht="12.75">
      <c r="A61" s="2"/>
      <c r="B61" s="13"/>
      <c r="C61" s="13"/>
      <c r="D61" s="13"/>
      <c r="E61" s="13"/>
      <c r="F61" s="13" t="s">
        <v>180</v>
      </c>
      <c r="G61" s="13"/>
      <c r="H61" s="13"/>
      <c r="I61" s="13"/>
      <c r="J61" s="14">
        <f>J49+J50+J51+J52+J53+J54+J55+J56+J57+J58+J59+J60</f>
        <v>618358.892</v>
      </c>
      <c r="K61" s="28"/>
    </row>
    <row r="62" spans="1:11" ht="12.75">
      <c r="A62" s="2"/>
      <c r="B62" s="7"/>
      <c r="C62" s="7"/>
      <c r="D62" s="7"/>
      <c r="E62" s="7"/>
      <c r="F62" s="6" t="s">
        <v>147</v>
      </c>
      <c r="G62" s="5"/>
      <c r="H62" s="7"/>
      <c r="I62" s="7"/>
      <c r="J62" s="7"/>
      <c r="K62" s="26"/>
    </row>
    <row r="63" spans="1:11" ht="22.5">
      <c r="A63" s="2"/>
      <c r="B63" s="8" t="s">
        <v>148</v>
      </c>
      <c r="C63" s="8" t="s">
        <v>149</v>
      </c>
      <c r="D63" s="8"/>
      <c r="E63" s="8"/>
      <c r="F63" s="9" t="s">
        <v>150</v>
      </c>
      <c r="G63" s="8" t="s">
        <v>151</v>
      </c>
      <c r="H63" s="10">
        <v>8</v>
      </c>
      <c r="I63" s="12">
        <v>12.54</v>
      </c>
      <c r="J63" s="12">
        <v>100.32</v>
      </c>
      <c r="K63" s="27"/>
    </row>
    <row r="64" spans="1:11" ht="33.75">
      <c r="A64" s="2"/>
      <c r="B64" s="8" t="s">
        <v>152</v>
      </c>
      <c r="C64" s="8" t="s">
        <v>153</v>
      </c>
      <c r="D64" s="8"/>
      <c r="E64" s="8"/>
      <c r="F64" s="9" t="s">
        <v>186</v>
      </c>
      <c r="G64" s="8" t="s">
        <v>151</v>
      </c>
      <c r="H64" s="10">
        <v>21</v>
      </c>
      <c r="I64" s="12">
        <v>150</v>
      </c>
      <c r="J64" s="12">
        <f>H64*I64</f>
        <v>3150</v>
      </c>
      <c r="K64" s="27"/>
    </row>
    <row r="65" spans="1:11" ht="33.75">
      <c r="A65" s="2"/>
      <c r="B65" s="8" t="s">
        <v>154</v>
      </c>
      <c r="C65" s="8" t="s">
        <v>155</v>
      </c>
      <c r="D65" s="8"/>
      <c r="E65" s="8"/>
      <c r="F65" s="9" t="s">
        <v>156</v>
      </c>
      <c r="G65" s="8" t="s">
        <v>151</v>
      </c>
      <c r="H65" s="10">
        <v>15</v>
      </c>
      <c r="I65" s="12">
        <v>145</v>
      </c>
      <c r="J65" s="12">
        <f>H65*I65</f>
        <v>2175</v>
      </c>
      <c r="K65" s="27"/>
    </row>
    <row r="66" spans="1:11" ht="33.75">
      <c r="A66" s="2"/>
      <c r="B66" s="8" t="s">
        <v>157</v>
      </c>
      <c r="C66" s="8" t="s">
        <v>158</v>
      </c>
      <c r="D66" s="8"/>
      <c r="E66" s="8"/>
      <c r="F66" s="9" t="s">
        <v>159</v>
      </c>
      <c r="G66" s="8" t="s">
        <v>151</v>
      </c>
      <c r="H66" s="10">
        <v>4</v>
      </c>
      <c r="I66" s="12">
        <v>145</v>
      </c>
      <c r="J66" s="12">
        <f>H66*I66</f>
        <v>580</v>
      </c>
      <c r="K66" s="27"/>
    </row>
    <row r="67" spans="1:11" ht="33.75">
      <c r="A67" s="2"/>
      <c r="B67" s="8" t="s">
        <v>160</v>
      </c>
      <c r="C67" s="8" t="s">
        <v>161</v>
      </c>
      <c r="D67" s="8"/>
      <c r="E67" s="8"/>
      <c r="F67" s="9" t="s">
        <v>162</v>
      </c>
      <c r="G67" s="8" t="s">
        <v>32</v>
      </c>
      <c r="H67" s="10">
        <v>23.5</v>
      </c>
      <c r="I67" s="12">
        <v>165</v>
      </c>
      <c r="J67" s="12">
        <f>H67*I67</f>
        <v>3877.5</v>
      </c>
      <c r="K67" s="27"/>
    </row>
    <row r="68" spans="1:11" ht="56.25">
      <c r="A68" s="2"/>
      <c r="B68" s="8" t="s">
        <v>163</v>
      </c>
      <c r="C68" s="8" t="s">
        <v>164</v>
      </c>
      <c r="D68" s="8"/>
      <c r="E68" s="8"/>
      <c r="F68" s="9" t="s">
        <v>165</v>
      </c>
      <c r="G68" s="8" t="s">
        <v>25</v>
      </c>
      <c r="H68" s="10">
        <v>54.324</v>
      </c>
      <c r="I68" s="12">
        <v>40</v>
      </c>
      <c r="J68" s="12">
        <f>H68*I68</f>
        <v>2172.96</v>
      </c>
      <c r="K68" s="27"/>
    </row>
    <row r="69" spans="1:11" ht="12.75">
      <c r="A69" s="2"/>
      <c r="B69" s="13"/>
      <c r="C69" s="13"/>
      <c r="D69" s="13"/>
      <c r="E69" s="13"/>
      <c r="F69" s="13" t="s">
        <v>181</v>
      </c>
      <c r="G69" s="13"/>
      <c r="H69" s="13"/>
      <c r="I69" s="13"/>
      <c r="J69" s="14">
        <f>J63+J64+J65+J66+J67+J68</f>
        <v>12055.779999999999</v>
      </c>
      <c r="K69" s="28"/>
    </row>
    <row r="70" spans="1:11" ht="12.75">
      <c r="A70" s="2"/>
      <c r="B70" s="7"/>
      <c r="C70" s="7"/>
      <c r="D70" s="7"/>
      <c r="E70" s="7"/>
      <c r="F70" s="6" t="s">
        <v>166</v>
      </c>
      <c r="G70" s="5"/>
      <c r="H70" s="7"/>
      <c r="I70" s="7"/>
      <c r="J70" s="7"/>
      <c r="K70" s="26"/>
    </row>
    <row r="71" spans="1:11" ht="22.5">
      <c r="A71" s="2"/>
      <c r="B71" s="8" t="s">
        <v>167</v>
      </c>
      <c r="C71" s="8" t="s">
        <v>168</v>
      </c>
      <c r="D71" s="8"/>
      <c r="E71" s="8"/>
      <c r="F71" s="9" t="s">
        <v>169</v>
      </c>
      <c r="G71" s="8" t="s">
        <v>151</v>
      </c>
      <c r="H71" s="10">
        <v>7</v>
      </c>
      <c r="I71" s="12">
        <v>170.5</v>
      </c>
      <c r="J71" s="12">
        <v>1193.5</v>
      </c>
      <c r="K71" s="27"/>
    </row>
    <row r="72" spans="1:11" ht="13.5" thickBot="1">
      <c r="A72" s="2"/>
      <c r="B72" s="13"/>
      <c r="C72" s="13"/>
      <c r="D72" s="13"/>
      <c r="E72" s="13"/>
      <c r="F72" s="13" t="s">
        <v>182</v>
      </c>
      <c r="G72" s="13"/>
      <c r="H72" s="13"/>
      <c r="I72" s="13"/>
      <c r="J72" s="14">
        <v>1193.5</v>
      </c>
      <c r="K72" s="28"/>
    </row>
    <row r="73" spans="1:11" ht="12.75">
      <c r="A73" s="2"/>
      <c r="B73" s="15"/>
      <c r="C73" s="15"/>
      <c r="D73" s="15"/>
      <c r="E73" s="15"/>
      <c r="F73" s="15" t="s">
        <v>183</v>
      </c>
      <c r="G73" s="15"/>
      <c r="H73" s="15"/>
      <c r="I73" s="15"/>
      <c r="J73" s="16">
        <f>J9+J18+J24+J34+J47+J61+J69+J72</f>
        <v>869965.1094</v>
      </c>
      <c r="K73" s="29"/>
    </row>
    <row r="74" spans="1:11" ht="12.75">
      <c r="A74" s="2"/>
      <c r="B74" s="17"/>
      <c r="C74" s="17"/>
      <c r="D74" s="17"/>
      <c r="E74" s="17"/>
      <c r="F74" s="17" t="s">
        <v>184</v>
      </c>
      <c r="G74" s="17"/>
      <c r="H74" s="17"/>
      <c r="I74" s="17"/>
      <c r="J74" s="18">
        <f>J73*0.23</f>
        <v>200091.975162</v>
      </c>
      <c r="K74" s="30"/>
    </row>
    <row r="75" spans="1:11" ht="12.75">
      <c r="A75" s="2"/>
      <c r="B75" s="19"/>
      <c r="C75" s="19"/>
      <c r="D75" s="19"/>
      <c r="E75" s="19"/>
      <c r="F75" s="19" t="s">
        <v>185</v>
      </c>
      <c r="G75" s="19"/>
      <c r="H75" s="19"/>
      <c r="I75" s="19"/>
      <c r="J75" s="20">
        <f>J73+J74</f>
        <v>1070057.084562</v>
      </c>
      <c r="K75" s="29"/>
    </row>
  </sheetData>
  <sheetProtection/>
  <mergeCells count="3">
    <mergeCell ref="B2:J2"/>
    <mergeCell ref="B3:J3"/>
    <mergeCell ref="B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</dc:creator>
  <cp:keywords/>
  <dc:description/>
  <cp:lastModifiedBy>Start</cp:lastModifiedBy>
  <cp:lastPrinted>2020-08-03T06:44:27Z</cp:lastPrinted>
  <dcterms:created xsi:type="dcterms:W3CDTF">2020-07-21T11:29:18Z</dcterms:created>
  <dcterms:modified xsi:type="dcterms:W3CDTF">2020-08-13T11:31:49Z</dcterms:modified>
  <cp:category/>
  <cp:version/>
  <cp:contentType/>
  <cp:contentStatus/>
</cp:coreProperties>
</file>