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rzedmiar" sheetId="1" r:id="rId1"/>
    <sheet name="Kosztorys ofertowy" sheetId="2" r:id="rId2"/>
  </sheets>
  <definedNames/>
  <calcPr fullCalcOnLoad="1"/>
</workbook>
</file>

<file path=xl/sharedStrings.xml><?xml version="1.0" encoding="utf-8"?>
<sst xmlns="http://schemas.openxmlformats.org/spreadsheetml/2006/main" count="525" uniqueCount="196">
  <si>
    <r>
      <rPr>
        <b/>
        <sz val="15.5"/>
        <rFont val="Arial"/>
        <family val="2"/>
      </rPr>
      <t>Nr</t>
    </r>
  </si>
  <si>
    <r>
      <rPr>
        <b/>
        <sz val="15.5"/>
        <rFont val="Arial"/>
        <family val="2"/>
      </rPr>
      <t xml:space="preserve">Podstawa ceny
</t>
    </r>
    <r>
      <rPr>
        <b/>
        <sz val="15.5"/>
        <rFont val="Arial"/>
        <family val="2"/>
      </rPr>
      <t>jednostkowej</t>
    </r>
  </si>
  <si>
    <t>Opis robót, wyliczenie ilości robót</t>
  </si>
  <si>
    <t>J.m.</t>
  </si>
  <si>
    <r>
      <rPr>
        <b/>
        <sz val="16"/>
        <rFont val="Arial"/>
        <family val="2"/>
      </rPr>
      <t>Cena
jednost.</t>
    </r>
  </si>
  <si>
    <t>Wartość</t>
  </si>
  <si>
    <r>
      <rPr>
        <sz val="15.5"/>
        <rFont val="Arial"/>
        <family val="2"/>
      </rPr>
      <t>1</t>
    </r>
  </si>
  <si>
    <r>
      <rPr>
        <sz val="15.5"/>
        <rFont val="Arial"/>
        <family val="2"/>
      </rPr>
      <t>Element</t>
    </r>
  </si>
  <si>
    <r>
      <rPr>
        <sz val="15.5"/>
        <rFont val="Arial"/>
        <family val="2"/>
      </rPr>
      <t>1.1</t>
    </r>
  </si>
  <si>
    <t>km</t>
  </si>
  <si>
    <t>1.2</t>
  </si>
  <si>
    <t>kalkulacja własna</t>
  </si>
  <si>
    <t>szt.</t>
  </si>
  <si>
    <t>1.3</t>
  </si>
  <si>
    <t>KSNR 1/0102/04</t>
  </si>
  <si>
    <t>ha</t>
  </si>
  <si>
    <t>1.4</t>
  </si>
  <si>
    <t>KSNR 6/0802/04</t>
  </si>
  <si>
    <t>m3</t>
  </si>
  <si>
    <t>1.5</t>
  </si>
  <si>
    <t>KNNRS 6/802/6</t>
  </si>
  <si>
    <t>m2</t>
  </si>
  <si>
    <t>1.6</t>
  </si>
  <si>
    <t>KSNR 6/801/2</t>
  </si>
  <si>
    <t>1.7</t>
  </si>
  <si>
    <t>KSNR 6/806/1</t>
  </si>
  <si>
    <t>m</t>
  </si>
  <si>
    <t>1.8</t>
  </si>
  <si>
    <t>KSNR 6/806/7</t>
  </si>
  <si>
    <t>1.9</t>
  </si>
  <si>
    <t>KNR 401/108/11</t>
  </si>
  <si>
    <t>1.10</t>
  </si>
  <si>
    <t>KNR 401/108/12</t>
  </si>
  <si>
    <r>
      <rPr>
        <sz val="15.5"/>
        <rFont val="Arial"/>
        <family val="2"/>
      </rPr>
      <t>2</t>
    </r>
  </si>
  <si>
    <t>2.1</t>
  </si>
  <si>
    <r>
      <rPr>
        <sz val="15.5"/>
        <rFont val="Arial"/>
        <family val="2"/>
      </rPr>
      <t>KNR 201/216/2</t>
    </r>
  </si>
  <si>
    <t>2.2</t>
  </si>
  <si>
    <r>
      <rPr>
        <sz val="15.5"/>
        <rFont val="Arial"/>
        <family val="2"/>
      </rPr>
      <t xml:space="preserve">KNR 201/235/1
</t>
    </r>
    <r>
      <rPr>
        <sz val="15.5"/>
        <rFont val="Arial"/>
        <family val="2"/>
      </rPr>
      <t>(1)</t>
    </r>
  </si>
  <si>
    <t>2.3</t>
  </si>
  <si>
    <r>
      <rPr>
        <sz val="15.5"/>
        <rFont val="Arial"/>
        <family val="2"/>
      </rPr>
      <t>KNR 231/103/1</t>
    </r>
  </si>
  <si>
    <t>2.4</t>
  </si>
  <si>
    <t>2.5</t>
  </si>
  <si>
    <t>2.6</t>
  </si>
  <si>
    <t xml:space="preserve">Regulacja pionowa kratek ściekowych ulicznych </t>
  </si>
  <si>
    <t>2.7</t>
  </si>
  <si>
    <r>
      <rPr>
        <sz val="15.5"/>
        <rFont val="Arial"/>
        <family val="2"/>
      </rPr>
      <t xml:space="preserve">Kalkulacja
</t>
    </r>
    <r>
      <rPr>
        <sz val="15.5"/>
        <rFont val="Arial"/>
        <family val="2"/>
      </rPr>
      <t>indywidualna</t>
    </r>
  </si>
  <si>
    <r>
      <rPr>
        <sz val="15.5"/>
        <rFont val="Arial"/>
        <family val="2"/>
      </rPr>
      <t>3</t>
    </r>
  </si>
  <si>
    <r>
      <rPr>
        <sz val="15.5"/>
        <rFont val="Arial"/>
        <family val="2"/>
      </rPr>
      <t>3.1</t>
    </r>
  </si>
  <si>
    <r>
      <rPr>
        <sz val="15.5"/>
        <rFont val="Arial"/>
        <family val="2"/>
      </rPr>
      <t>KNNR 6/113/2</t>
    </r>
  </si>
  <si>
    <r>
      <rPr>
        <sz val="15.5"/>
        <rFont val="Arial"/>
        <family val="2"/>
      </rPr>
      <t>3.2</t>
    </r>
  </si>
  <si>
    <t>3.3</t>
  </si>
  <si>
    <r>
      <rPr>
        <sz val="15.5"/>
        <rFont val="Arial"/>
        <family val="2"/>
      </rPr>
      <t xml:space="preserve">KNNR 6/111/2
</t>
    </r>
    <r>
      <rPr>
        <sz val="15.5"/>
        <rFont val="Arial"/>
        <family val="2"/>
      </rPr>
      <t>(1)</t>
    </r>
  </si>
  <si>
    <t>3.4</t>
  </si>
  <si>
    <r>
      <rPr>
        <sz val="15.5"/>
        <rFont val="Arial"/>
        <family val="2"/>
      </rPr>
      <t>KNNR 6/113/1</t>
    </r>
  </si>
  <si>
    <r>
      <rPr>
        <sz val="15.5"/>
        <rFont val="Arial"/>
        <family val="2"/>
      </rPr>
      <t>3.6</t>
    </r>
  </si>
  <si>
    <r>
      <rPr>
        <sz val="15.5"/>
        <rFont val="Arial"/>
        <family val="2"/>
      </rPr>
      <t xml:space="preserve">KNNR 6/111/1
</t>
    </r>
    <r>
      <rPr>
        <sz val="15.5"/>
        <rFont val="Arial"/>
        <family val="2"/>
      </rPr>
      <t>(1)</t>
    </r>
  </si>
  <si>
    <r>
      <rPr>
        <sz val="15.5"/>
        <rFont val="Arial"/>
        <family val="2"/>
      </rPr>
      <t>3.7</t>
    </r>
  </si>
  <si>
    <r>
      <rPr>
        <sz val="15.5"/>
        <rFont val="Arial"/>
        <family val="2"/>
      </rPr>
      <t>4</t>
    </r>
  </si>
  <si>
    <r>
      <rPr>
        <sz val="15.5"/>
        <rFont val="Arial"/>
        <family val="2"/>
      </rPr>
      <t>4.1</t>
    </r>
  </si>
  <si>
    <r>
      <rPr>
        <sz val="15.5"/>
        <rFont val="Arial"/>
        <family val="2"/>
      </rPr>
      <t>KSNR 6/403/3</t>
    </r>
  </si>
  <si>
    <r>
      <rPr>
        <sz val="15.5"/>
        <rFont val="Arial"/>
        <family val="2"/>
      </rPr>
      <t>4.2</t>
    </r>
  </si>
  <si>
    <r>
      <rPr>
        <sz val="15.5"/>
        <rFont val="Arial"/>
        <family val="2"/>
      </rPr>
      <t>KNNR 6/403/3</t>
    </r>
  </si>
  <si>
    <r>
      <rPr>
        <sz val="15.5"/>
        <rFont val="Arial"/>
        <family val="2"/>
      </rPr>
      <t>4.3</t>
    </r>
  </si>
  <si>
    <r>
      <rPr>
        <sz val="15.5"/>
        <rFont val="Arial"/>
        <family val="2"/>
      </rPr>
      <t>4.4</t>
    </r>
  </si>
  <si>
    <r>
      <rPr>
        <sz val="15.5"/>
        <rFont val="Arial"/>
        <family val="2"/>
      </rPr>
      <t>KNNR 6/404/5</t>
    </r>
  </si>
  <si>
    <t>4.5</t>
  </si>
  <si>
    <t>KNNRS 1/406/2
(1)</t>
  </si>
  <si>
    <t>4.6</t>
  </si>
  <si>
    <t>4.7</t>
  </si>
  <si>
    <t>KNNR 1/514/1</t>
  </si>
  <si>
    <r>
      <rPr>
        <sz val="15.5"/>
        <rFont val="Arial"/>
        <family val="2"/>
      </rPr>
      <t>5</t>
    </r>
  </si>
  <si>
    <r>
      <rPr>
        <sz val="15.5"/>
        <rFont val="Arial"/>
        <family val="2"/>
      </rPr>
      <t>5.1</t>
    </r>
  </si>
  <si>
    <r>
      <rPr>
        <sz val="15.5"/>
        <rFont val="Arial"/>
        <family val="2"/>
      </rPr>
      <t xml:space="preserve">KNNR 6/309/2
</t>
    </r>
    <r>
      <rPr>
        <sz val="15.5"/>
        <rFont val="Arial"/>
        <family val="2"/>
      </rPr>
      <t>(2)</t>
    </r>
  </si>
  <si>
    <r>
      <rPr>
        <sz val="15.5"/>
        <rFont val="Arial"/>
        <family val="2"/>
      </rPr>
      <t>5.2</t>
    </r>
  </si>
  <si>
    <t>KSNR 6/1005/07</t>
  </si>
  <si>
    <t>Skropienie istniejącej nawierzchni emulsją asfaltową w ilości 0,3 kg/m2</t>
  </si>
  <si>
    <t>5.3</t>
  </si>
  <si>
    <t>KSNR 6/1005/06</t>
  </si>
  <si>
    <t>Mechaniczne oczyszczenie nawierzchni</t>
  </si>
  <si>
    <t>5.4</t>
  </si>
  <si>
    <r>
      <rPr>
        <sz val="15.5"/>
        <rFont val="Arial"/>
        <family val="2"/>
      </rPr>
      <t xml:space="preserve">KNNR 6/308/1
</t>
    </r>
    <r>
      <rPr>
        <sz val="15.5"/>
        <rFont val="Arial"/>
        <family val="2"/>
      </rPr>
      <t>(2)</t>
    </r>
  </si>
  <si>
    <t>5.5</t>
  </si>
  <si>
    <t>5.6</t>
  </si>
  <si>
    <t>5.7</t>
  </si>
  <si>
    <t>KSNR 6/0108/02</t>
  </si>
  <si>
    <t>Mg</t>
  </si>
  <si>
    <t>5.8</t>
  </si>
  <si>
    <t>Skropienie istniejącej nawierzchni emulsją asfaltową w ilości 0,5 kg/m2</t>
  </si>
  <si>
    <t>5.9</t>
  </si>
  <si>
    <t>5.10</t>
  </si>
  <si>
    <r>
      <rPr>
        <sz val="15.5"/>
        <rFont val="Arial"/>
        <family val="2"/>
      </rPr>
      <t xml:space="preserve">KNNR 6/308/3
</t>
    </r>
    <r>
      <rPr>
        <sz val="15.5"/>
        <rFont val="Arial"/>
        <family val="2"/>
      </rPr>
      <t>(4)</t>
    </r>
  </si>
  <si>
    <t>5.11</t>
  </si>
  <si>
    <r>
      <rPr>
        <sz val="15.5"/>
        <rFont val="Arial"/>
        <family val="2"/>
      </rPr>
      <t xml:space="preserve">KNNR 6/502/3
</t>
    </r>
    <r>
      <rPr>
        <sz val="15.5"/>
        <rFont val="Arial"/>
        <family val="2"/>
      </rPr>
      <t>(2)</t>
    </r>
  </si>
  <si>
    <t>5.12</t>
  </si>
  <si>
    <r>
      <rPr>
        <sz val="15.5"/>
        <rFont val="Arial"/>
        <family val="2"/>
      </rPr>
      <t>6</t>
    </r>
  </si>
  <si>
    <t>6.1</t>
  </si>
  <si>
    <t>6.2</t>
  </si>
  <si>
    <t>6.3</t>
  </si>
  <si>
    <r>
      <rPr>
        <sz val="15.5"/>
        <rFont val="Arial"/>
        <family val="2"/>
      </rPr>
      <t>KNNR 6/301/4</t>
    </r>
  </si>
  <si>
    <r>
      <rPr>
        <sz val="15.5"/>
        <rFont val="Arial"/>
        <family val="2"/>
      </rPr>
      <t>7</t>
    </r>
  </si>
  <si>
    <r>
      <rPr>
        <sz val="15.5"/>
        <rFont val="Arial"/>
        <family val="2"/>
      </rPr>
      <t>7.1</t>
    </r>
  </si>
  <si>
    <r>
      <rPr>
        <sz val="15.5"/>
        <rFont val="Arial"/>
        <family val="2"/>
      </rPr>
      <t>7.2</t>
    </r>
  </si>
  <si>
    <t>7.3</t>
  </si>
  <si>
    <t>KNRW 218/524/2</t>
  </si>
  <si>
    <t>szt</t>
  </si>
  <si>
    <t>7.4</t>
  </si>
  <si>
    <t>KNRW 218/408/5</t>
  </si>
  <si>
    <t>7.5</t>
  </si>
  <si>
    <r>
      <rPr>
        <sz val="15.5"/>
        <rFont val="Arial"/>
        <family val="2"/>
      </rPr>
      <t>8</t>
    </r>
  </si>
  <si>
    <r>
      <rPr>
        <sz val="15.5"/>
        <rFont val="Arial"/>
        <family val="2"/>
      </rPr>
      <t>8.1</t>
    </r>
  </si>
  <si>
    <r>
      <rPr>
        <sz val="15.5"/>
        <rFont val="Arial"/>
        <family val="2"/>
      </rPr>
      <t>KNNR 6/808/8</t>
    </r>
  </si>
  <si>
    <r>
      <rPr>
        <sz val="15.5"/>
        <rFont val="Arial"/>
        <family val="2"/>
      </rPr>
      <t>8.2</t>
    </r>
  </si>
  <si>
    <r>
      <rPr>
        <sz val="15.5"/>
        <rFont val="Arial"/>
        <family val="2"/>
      </rPr>
      <t xml:space="preserve">KNNR 6/702/1
</t>
    </r>
    <r>
      <rPr>
        <sz val="15.5"/>
        <rFont val="Arial"/>
        <family val="2"/>
      </rPr>
      <t>(1)</t>
    </r>
  </si>
  <si>
    <r>
      <rPr>
        <sz val="15.5"/>
        <rFont val="Arial"/>
        <family val="2"/>
      </rPr>
      <t>8.3</t>
    </r>
  </si>
  <si>
    <r>
      <rPr>
        <sz val="15.5"/>
        <rFont val="Arial"/>
        <family val="2"/>
      </rPr>
      <t>KNNR 6/702/4</t>
    </r>
  </si>
  <si>
    <r>
      <rPr>
        <sz val="15.5"/>
        <rFont val="Arial"/>
        <family val="2"/>
      </rPr>
      <t>8.4</t>
    </r>
  </si>
  <si>
    <r>
      <rPr>
        <sz val="15.5"/>
        <rFont val="Arial"/>
        <family val="2"/>
      </rPr>
      <t>KNNR 6/705/5</t>
    </r>
  </si>
  <si>
    <r>
      <rPr>
        <sz val="15.5"/>
        <rFont val="Arial"/>
        <family val="2"/>
      </rPr>
      <t>8.5</t>
    </r>
  </si>
  <si>
    <r>
      <rPr>
        <sz val="15.5"/>
        <rFont val="Arial"/>
        <family val="2"/>
      </rPr>
      <t>KNNR 6/703/1</t>
    </r>
  </si>
  <si>
    <r>
      <rPr>
        <sz val="15.5"/>
        <rFont val="Arial"/>
        <family val="2"/>
      </rPr>
      <t>8.6</t>
    </r>
  </si>
  <si>
    <t>KNNR 6/701/3</t>
  </si>
  <si>
    <r>
      <rPr>
        <sz val="15.5"/>
        <rFont val="Arial"/>
        <family val="2"/>
      </rPr>
      <t>8.7</t>
    </r>
  </si>
  <si>
    <t>Rozbiórka barier ochronnych stalowych</t>
  </si>
  <si>
    <t>Kosztorys ofertowy</t>
  </si>
  <si>
    <t xml:space="preserve">Przebudowa drogi powiatowej nr 1336G odc. od km 4+000 do granicy Powiatu Lęborskiego km 6+552 wraz z przebudową skrzyżowania z drogą powiatową nr 1327G </t>
  </si>
  <si>
    <t>1. Roboty przygotowawcze i rozbiórkowe</t>
  </si>
  <si>
    <t>Roboty pomiarowe przy liniowych robotach ziemnych, trasa dróg w terenie pagórkowatym</t>
  </si>
  <si>
    <t>Ilość</t>
  </si>
  <si>
    <t>Krotność</t>
  </si>
  <si>
    <t xml:space="preserve">Mechaniczne karczowanie podszycia i krzaków gęstych                                </t>
  </si>
  <si>
    <t xml:space="preserve">Rozebranie nawierchni zjazdów i chodników, nawierzchni z betonów, kostki lub kamienia gr. do 15 cm sposobem ręcznym                                         </t>
  </si>
  <si>
    <t xml:space="preserve">Rozebranie krawężników betonowych i kamiennych na podsypce piaskowej </t>
  </si>
  <si>
    <r>
      <rPr>
        <sz val="15.5"/>
        <rFont val="Arial"/>
        <family val="2"/>
      </rPr>
      <t>KNRW 201/113/</t>
    </r>
    <r>
      <rPr>
        <sz val="15.5"/>
        <rFont val="Arial"/>
        <family val="2"/>
      </rPr>
      <t>4</t>
    </r>
  </si>
  <si>
    <t xml:space="preserve">Rozbiórka nawierzchni asfaltowej wraz z obcięciem krawędzi                   i utylizacją      </t>
  </si>
  <si>
    <t>Rozebranie podbudowy z kruszywa gr. 15 cm, mechanicznie</t>
  </si>
  <si>
    <t xml:space="preserve">Rozebranie obrzeży trawnikowych 6x20 cm na podsypce piaskowej                        </t>
  </si>
  <si>
    <t>2. Roboty ziemne</t>
  </si>
  <si>
    <r>
      <rPr>
        <sz val="15.5"/>
        <rFont val="Arial"/>
        <family val="2"/>
      </rPr>
      <t>KNR 231/1403/</t>
    </r>
    <r>
      <rPr>
        <sz val="15.5"/>
        <rFont val="Arial"/>
        <family val="2"/>
      </rPr>
      <t>6</t>
    </r>
  </si>
  <si>
    <r>
      <rPr>
        <sz val="15.5"/>
        <rFont val="Arial"/>
        <family val="2"/>
      </rPr>
      <t>KNR 231/1404/</t>
    </r>
    <r>
      <rPr>
        <sz val="15.5"/>
        <rFont val="Arial"/>
        <family val="2"/>
      </rPr>
      <t>2</t>
    </r>
  </si>
  <si>
    <t>KNR 231/1406/2</t>
  </si>
  <si>
    <t xml:space="preserve">Profilowanie i zagęszczanie podłoża pod warstwy konstrukcyjne nawierzchni, ręcznie, grunt kategorii I-II                                                                            </t>
  </si>
  <si>
    <t>Regulacja wysokościowa płyt typu MEBA</t>
  </si>
  <si>
    <t>3. Podbudowy</t>
  </si>
  <si>
    <t>Wzmacnianie geosyntetykiem, sposobem mechanicznym.</t>
  </si>
  <si>
    <t>4. Elementy ulic</t>
  </si>
  <si>
    <t xml:space="preserve">Ściek korytkowy trójkątny na podsypce cementowo - piaskowej </t>
  </si>
  <si>
    <t>Krawężnik,Krawężnik najazdowy, Opornik - materiał z rozbiorki, wraz z wykonaniem  ławy betonowej, podsypka cementowo-piaskowa</t>
  </si>
  <si>
    <t>Umocnienie skarp i dna kanałów płytami prefabrykowanymi</t>
  </si>
  <si>
    <t>5. Nawierzchnie</t>
  </si>
  <si>
    <t xml:space="preserve">Wyrównanie istniejącej nawierzchni mieszanką mineralno - bitumiczną asfaltową w ilości 50kg/m2 z dowozem w miejsce wbudowania                             </t>
  </si>
  <si>
    <t>6. Remont i regulacja zjazdów z kostki</t>
  </si>
  <si>
    <t xml:space="preserve">Nawierzchnie z kostki brukowej betonowej, grubość 8 cm, podsypka cementowo-piaskowa z wypełnieniem spoin piaskiem, kostka kolorowa                  </t>
  </si>
  <si>
    <t xml:space="preserve">Nawierzchnie z kostki brukowej betonowej, grubość 6 cm, podsypka cementowo-piaskowa z wypełnieniem spoin piaskiem, kostka szara </t>
  </si>
  <si>
    <t>Krawężniki najazdowe i oporniki wraz z wykonaniem  ławy betonowej, podsypka cementowo-piaskowa</t>
  </si>
  <si>
    <t>Przełożenie nawierzchnie z kostki brukowej betonowej, grubość 8 cm, podsypka cem.-pia. z wypełnieniem spoin piaskiem, kostka kolorowa</t>
  </si>
  <si>
    <t>Przełożenie nawierzchnie z kostki granitowej szarej na podsypce cementowo-piaskowej, kostka nieregularna wysokość 8-11 cm</t>
  </si>
  <si>
    <t>7. Montaż tymczasowych ogrodzeń umożliwiających migrację zwierząt</t>
  </si>
  <si>
    <t>Wymiana /remont studzienek ulicznych betonowych, fi 500mm - 3 szt, Wykonanie studni rewizyjnej wraz z piaskownikiem-1 szt.</t>
  </si>
  <si>
    <t>8. Urządzenia bezpieczeństwa ruchu (stała)</t>
  </si>
  <si>
    <t>Słupki do znaków i znaki - rozebranie</t>
  </si>
  <si>
    <t>Pionowe znaki drogowe, słupki z rur stalowych, Fi 50 mm</t>
  </si>
  <si>
    <t xml:space="preserve">Oznakowanie poziome jezdni farbą chlorokauczukową, linie na skrzyżowaniach i przejściach dla pieszych, malowanie ręcznie </t>
  </si>
  <si>
    <t xml:space="preserve">Bariery ochronne stalowe, jednostronne, SP-04 i SP-06           </t>
  </si>
  <si>
    <t xml:space="preserve">Poręcze ochronne, sztywne z pochwytem i przeciągiem z rur fi 60 i 38 mm o rozstawie słupków z rur fi 60 mm co 2,5 m                                             </t>
  </si>
  <si>
    <t>Razem netto</t>
  </si>
  <si>
    <t>Podatek VAT 23%</t>
  </si>
  <si>
    <t>OGÓŁEM WARTOŚĆ BRUTTO</t>
  </si>
  <si>
    <t>Przedmiar</t>
  </si>
  <si>
    <t>Podbudowy z kruszyw łamanych, warstwa dolna, po zagęszczeniu 15 cm</t>
  </si>
  <si>
    <t>Opornik wraz z wykonaniem  ław, betonowe wystające 12x25 cm, ława betonowa, podsypka cementowo-piaskowa</t>
  </si>
  <si>
    <t xml:space="preserve">Krawężniki najazdowe wraz z wykonaniem  ław, betonowe 15x22 cm, ława betonowa, podsypka cementowo-piaskowa </t>
  </si>
  <si>
    <t>Wyznaczenie granic pasa drogowego, wraz z montażem słupków betonowych "PAS DROGOWY"</t>
  </si>
  <si>
    <t xml:space="preserve">Wywóz gruzu spryzmowanego samochodami samowyładowczymi do 1 km </t>
  </si>
  <si>
    <t xml:space="preserve">Wywóz gruzu spryzmowanego samochodami samowyładowczymi na każdy następny 1 km </t>
  </si>
  <si>
    <t>Wykopy oraz przekopy wykonywane koparkami przedsibiernymi, koparka 0,60 m3, grunt kategorii III z wywiezieniem urobku</t>
  </si>
  <si>
    <t>Formowanie i zagęszczanie nasypów z piasku, wysokoś do 3,0 m, grunt kategorii I-II</t>
  </si>
  <si>
    <t>Oczyszczanie rowu z namułu, z wyprofilowaniem skarp, grubość namułu 30 cm</t>
  </si>
  <si>
    <t>Oczyszczanie przepustów z namułu, przepusty do średnicy 0,6 m</t>
  </si>
  <si>
    <t xml:space="preserve">Podbudowy z kruszyw  łamanych, warstwa górna, po zagęszczeniu 20 cm </t>
  </si>
  <si>
    <t xml:space="preserve">Podbudowy z kruszyw  łamanych, warstwa dolna, po zagęszczeniu 20 cm </t>
  </si>
  <si>
    <t xml:space="preserve">Podbudowy z gruntu stabilizowanego, cementem 25 kg/m2, warstwa po zagęszczeniu 15 cm </t>
  </si>
  <si>
    <t>Podbudowy z gruntu stabilizowanego, cementem 20 kg/m2, warstwa po zagęszczeniu 10 cm</t>
  </si>
  <si>
    <t>Krawężniki wraz z wykonaniem  ław, betonowe wystające 15x30 cm, ława betonowa, podsypka cementowo-piaskowa</t>
  </si>
  <si>
    <t>Obrzeża betonowe, 30x8 cm, podsypka cementowo-piaskowa, wypełnienie spoin zaprawą  cementową</t>
  </si>
  <si>
    <t xml:space="preserve">Nawierzchnie z mieszanek mineralno-bitumicznych (warstwa ścieralna), mieszanka asfaltowa, grubość po zagęszczeniu 4 cm, z dowozem w miejsce wbudowania - AC11S KR 3-4                 </t>
  </si>
  <si>
    <t>Nawierzchnie z mieszanek mineralno-bitumicznych (warstwa wiążąco -wyrównawcza), mieszanka asfaltowa, grubość   po zagęszczeniu śr.4 cm (ok. 100 kg/m2), z dowozem w miejsce wbudowania -AC16W KR 3-4</t>
  </si>
  <si>
    <t>Nawierzchnie z mieszanek mineralno-bitumicznych (warstwa wyrównawcza), mieszanka asfaltowa, grubość po zagęszczeniu 6 cm (gr. docelowa 8 cm), z dowozem w miejsce wbudowania - AC 16W KR 3-4</t>
  </si>
  <si>
    <t>Wykopy oraz przekopy wykonywane koparkami przedsiębiernymi na odkład, koparka 0,60 m3, grunt kategorii III</t>
  </si>
  <si>
    <t>Ogrodzenie z drutów stalowych ocynkowanych o oczkach max. 0,5x0,5cm, na słupach stalowych, dotawa i montaż</t>
  </si>
  <si>
    <t>Kanały z rur typu PVC łaczone na wcisk, fi 315 mm SN 8</t>
  </si>
  <si>
    <t>Pionowe znaki drogowe, znaki zakazu, nakazu, ostrzegawcze i informacyjne o powierzchni do 0,3 m2</t>
  </si>
  <si>
    <t>Montaż wpustu żeliwnego D400 3/4 kołnierza, 400x600 mm- 6 szt, właz żeliwny okrągły (rewizja) - 1szt.</t>
  </si>
  <si>
    <t xml:space="preserve">Rozbiórka nawierzchni asfaltowej wraz z obcięciem krawędzi  i utylizacją      </t>
  </si>
  <si>
    <t>Krawężnik,krawężnik najazdowy, Opornik - materiał z rozbiórki, wraz z wykonaniem  ławy betonowej, podsypka cementowo-piaskowa</t>
  </si>
  <si>
    <t>Ogrodzenie z drutów stalowych ocynkowanych o oczkach max. 0,5x0,5cm, na słupach stalowych, dostawa i montaż</t>
  </si>
  <si>
    <t>Kanały z rur typu PVC łączone na wcisk, fi 315 mm SN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</si>
</sst>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00"/>
    <numFmt numFmtId="167" formatCode="_-* #,##0.000\ _z_ł_-;\-* #,##0.000\ _z_ł_-;_-* &quot;-&quot;??\ _z_ł_-;_-@_-"/>
    <numFmt numFmtId="16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.5"/>
      <name val="Arial"/>
      <family val="0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b/>
      <sz val="15.5"/>
      <name val="Arial"/>
      <family val="0"/>
    </font>
    <font>
      <b/>
      <sz val="16"/>
      <name val="Arial"/>
      <family val="2"/>
    </font>
    <font>
      <sz val="15.5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b/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rgb="FF000000"/>
      <name val="Arial"/>
      <family val="2"/>
    </font>
    <font>
      <sz val="16"/>
      <color rgb="FF000000"/>
      <name val="Times New Roman"/>
      <family val="1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>
      <alignment horizontal="right" vertical="center"/>
    </xf>
    <xf numFmtId="44" fontId="44" fillId="0" borderId="0" xfId="58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44" fontId="6" fillId="0" borderId="10" xfId="58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66" fontId="43" fillId="0" borderId="10" xfId="0" applyNumberFormat="1" applyFont="1" applyFill="1" applyBorder="1" applyAlignment="1">
      <alignment horizontal="right" vertical="center" shrinkToFit="1"/>
    </xf>
    <xf numFmtId="165" fontId="43" fillId="0" borderId="10" xfId="58" applyNumberFormat="1" applyFont="1" applyFill="1" applyBorder="1" applyAlignment="1">
      <alignment horizontal="right" vertical="center" shrinkToFit="1"/>
    </xf>
    <xf numFmtId="44" fontId="43" fillId="0" borderId="10" xfId="58" applyFont="1" applyFill="1" applyBorder="1" applyAlignment="1">
      <alignment horizontal="right" vertical="center" shrinkToFit="1"/>
    </xf>
    <xf numFmtId="0" fontId="43" fillId="0" borderId="10" xfId="0" applyFont="1" applyFill="1" applyBorder="1" applyAlignment="1">
      <alignment horizontal="left" vertical="top" wrapText="1"/>
    </xf>
    <xf numFmtId="166" fontId="43" fillId="0" borderId="10" xfId="0" applyNumberFormat="1" applyFont="1" applyFill="1" applyBorder="1" applyAlignment="1">
      <alignment horizontal="center" vertical="center" shrinkToFit="1"/>
    </xf>
    <xf numFmtId="166" fontId="43" fillId="0" borderId="0" xfId="0" applyNumberFormat="1" applyFont="1" applyFill="1" applyBorder="1" applyAlignment="1">
      <alignment horizontal="right" vertical="center"/>
    </xf>
    <xf numFmtId="166" fontId="43" fillId="0" borderId="11" xfId="0" applyNumberFormat="1" applyFont="1" applyFill="1" applyBorder="1" applyAlignment="1">
      <alignment horizontal="center" vertical="center" shrinkToFit="1"/>
    </xf>
    <xf numFmtId="166" fontId="43" fillId="0" borderId="12" xfId="0" applyNumberFormat="1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6" fontId="43" fillId="0" borderId="14" xfId="0" applyNumberFormat="1" applyFont="1" applyFill="1" applyBorder="1" applyAlignment="1">
      <alignment horizontal="right" vertical="center" shrinkToFit="1"/>
    </xf>
    <xf numFmtId="167" fontId="43" fillId="0" borderId="10" xfId="42" applyNumberFormat="1" applyFont="1" applyFill="1" applyBorder="1" applyAlignment="1">
      <alignment horizontal="right" vertical="center" wrapText="1"/>
    </xf>
    <xf numFmtId="165" fontId="43" fillId="0" borderId="10" xfId="58" applyNumberFormat="1" applyFont="1" applyFill="1" applyBorder="1" applyAlignment="1">
      <alignment horizontal="right" vertical="center" wrapText="1"/>
    </xf>
    <xf numFmtId="167" fontId="43" fillId="0" borderId="10" xfId="0" applyNumberFormat="1" applyFont="1" applyFill="1" applyBorder="1" applyAlignment="1">
      <alignment horizontal="right" vertical="center" wrapText="1"/>
    </xf>
    <xf numFmtId="168" fontId="43" fillId="0" borderId="10" xfId="0" applyNumberFormat="1" applyFont="1" applyFill="1" applyBorder="1" applyAlignment="1">
      <alignment horizontal="right" vertical="center" shrinkToFit="1"/>
    </xf>
    <xf numFmtId="166" fontId="43" fillId="0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168" fontId="43" fillId="33" borderId="10" xfId="0" applyNumberFormat="1" applyFont="1" applyFill="1" applyBorder="1" applyAlignment="1">
      <alignment horizontal="right" vertical="center" shrinkToFit="1"/>
    </xf>
    <xf numFmtId="0" fontId="44" fillId="33" borderId="10" xfId="0" applyFont="1" applyFill="1" applyBorder="1" applyAlignment="1">
      <alignment horizontal="center" vertical="center" wrapText="1"/>
    </xf>
    <xf numFmtId="165" fontId="43" fillId="33" borderId="10" xfId="58" applyNumberFormat="1" applyFont="1" applyFill="1" applyBorder="1" applyAlignment="1">
      <alignment horizontal="right" vertical="center" shrinkToFit="1"/>
    </xf>
    <xf numFmtId="44" fontId="43" fillId="33" borderId="10" xfId="58" applyFont="1" applyFill="1" applyBorder="1" applyAlignment="1">
      <alignment horizontal="right" vertical="center" shrinkToFit="1"/>
    </xf>
    <xf numFmtId="2" fontId="4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4" fontId="44" fillId="0" borderId="12" xfId="58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60" zoomScaleNormal="60" zoomScalePageLayoutView="0" workbookViewId="0" topLeftCell="A52">
      <selection activeCell="C62" sqref="C62:D62"/>
    </sheetView>
  </sheetViews>
  <sheetFormatPr defaultColWidth="9.140625" defaultRowHeight="15"/>
  <cols>
    <col min="1" max="1" width="7.28125" style="0" bestFit="1" customWidth="1"/>
    <col min="2" max="2" width="25.140625" style="0" customWidth="1"/>
    <col min="4" max="4" width="93.421875" style="0" customWidth="1"/>
    <col min="5" max="5" width="9.140625" style="0" customWidth="1"/>
    <col min="6" max="6" width="19.57421875" style="0" bestFit="1" customWidth="1"/>
    <col min="7" max="7" width="15.8515625" style="0" customWidth="1"/>
  </cols>
  <sheetData>
    <row r="1" spans="1:7" ht="28.5">
      <c r="A1" s="64" t="s">
        <v>167</v>
      </c>
      <c r="B1" s="65"/>
      <c r="C1" s="65"/>
      <c r="D1" s="65"/>
      <c r="E1" s="65"/>
      <c r="F1" s="65"/>
      <c r="G1" s="65"/>
    </row>
    <row r="2" spans="1:7" ht="28.5">
      <c r="A2" s="40"/>
      <c r="B2" s="41"/>
      <c r="C2" s="49"/>
      <c r="D2" s="49"/>
      <c r="E2" s="41"/>
      <c r="F2" s="41"/>
      <c r="G2" s="41"/>
    </row>
    <row r="3" spans="1:7" ht="121.5" customHeight="1">
      <c r="A3" s="57" t="s">
        <v>124</v>
      </c>
      <c r="B3" s="57"/>
      <c r="C3" s="57"/>
      <c r="D3" s="57"/>
      <c r="E3" s="57"/>
      <c r="F3" s="57"/>
      <c r="G3" s="57"/>
    </row>
    <row r="4" spans="1:7" ht="40.5" customHeight="1">
      <c r="A4" s="41"/>
      <c r="B4" s="1"/>
      <c r="C4" s="50"/>
      <c r="D4" s="50"/>
      <c r="E4" s="2"/>
      <c r="F4" s="3"/>
      <c r="G4" s="4"/>
    </row>
    <row r="5" spans="1:7" ht="42" customHeight="1">
      <c r="A5" s="42" t="s">
        <v>0</v>
      </c>
      <c r="B5" s="7" t="s">
        <v>1</v>
      </c>
      <c r="C5" s="66" t="s">
        <v>2</v>
      </c>
      <c r="D5" s="67"/>
      <c r="E5" s="8" t="s">
        <v>3</v>
      </c>
      <c r="F5" s="8" t="s">
        <v>127</v>
      </c>
      <c r="G5" s="52" t="s">
        <v>128</v>
      </c>
    </row>
    <row r="6" spans="1:7" ht="42" customHeight="1">
      <c r="A6" s="44" t="s">
        <v>6</v>
      </c>
      <c r="B6" s="11" t="s">
        <v>7</v>
      </c>
      <c r="C6" s="58" t="s">
        <v>125</v>
      </c>
      <c r="D6" s="59"/>
      <c r="E6" s="59"/>
      <c r="F6" s="59"/>
      <c r="G6" s="59"/>
    </row>
    <row r="7" spans="1:7" ht="42" customHeight="1">
      <c r="A7" s="44" t="s">
        <v>8</v>
      </c>
      <c r="B7" s="26" t="s">
        <v>132</v>
      </c>
      <c r="C7" s="55" t="s">
        <v>126</v>
      </c>
      <c r="D7" s="56"/>
      <c r="E7" s="15" t="s">
        <v>9</v>
      </c>
      <c r="F7" s="16">
        <v>2.552</v>
      </c>
      <c r="G7" s="13"/>
    </row>
    <row r="8" spans="1:7" ht="42" customHeight="1">
      <c r="A8" s="44" t="s">
        <v>10</v>
      </c>
      <c r="B8" s="19" t="s">
        <v>11</v>
      </c>
      <c r="C8" s="61" t="s">
        <v>171</v>
      </c>
      <c r="D8" s="56"/>
      <c r="E8" s="20" t="s">
        <v>12</v>
      </c>
      <c r="F8" s="21">
        <v>30</v>
      </c>
      <c r="G8" s="13"/>
    </row>
    <row r="9" spans="1:7" ht="42" customHeight="1">
      <c r="A9" s="44" t="s">
        <v>13</v>
      </c>
      <c r="B9" s="19" t="s">
        <v>14</v>
      </c>
      <c r="C9" s="61" t="s">
        <v>129</v>
      </c>
      <c r="D9" s="56"/>
      <c r="E9" s="22" t="s">
        <v>15</v>
      </c>
      <c r="F9" s="23">
        <v>0.3</v>
      </c>
      <c r="G9" s="24"/>
    </row>
    <row r="10" spans="1:7" ht="42" customHeight="1">
      <c r="A10" s="45" t="s">
        <v>16</v>
      </c>
      <c r="B10" s="26" t="s">
        <v>17</v>
      </c>
      <c r="C10" s="61" t="s">
        <v>192</v>
      </c>
      <c r="D10" s="56"/>
      <c r="E10" s="15" t="s">
        <v>18</v>
      </c>
      <c r="F10" s="27">
        <f>(230*0.55*0.2)+0.5*55</f>
        <v>52.800000000000004</v>
      </c>
      <c r="G10" s="13"/>
    </row>
    <row r="11" spans="1:7" ht="42" customHeight="1">
      <c r="A11" s="46" t="s">
        <v>19</v>
      </c>
      <c r="B11" s="25" t="s">
        <v>20</v>
      </c>
      <c r="C11" s="61" t="s">
        <v>130</v>
      </c>
      <c r="D11" s="56"/>
      <c r="E11" s="12" t="s">
        <v>21</v>
      </c>
      <c r="F11" s="28">
        <f>650*1.5+4*16.5</f>
        <v>1041</v>
      </c>
      <c r="G11" s="13"/>
    </row>
    <row r="12" spans="1:7" ht="42" customHeight="1">
      <c r="A12" s="46" t="s">
        <v>22</v>
      </c>
      <c r="B12" s="25" t="s">
        <v>23</v>
      </c>
      <c r="C12" s="61" t="s">
        <v>134</v>
      </c>
      <c r="D12" s="56"/>
      <c r="E12" s="12" t="s">
        <v>21</v>
      </c>
      <c r="F12" s="30">
        <f>F11</f>
        <v>1041</v>
      </c>
      <c r="G12" s="13"/>
    </row>
    <row r="13" spans="1:7" ht="42" customHeight="1">
      <c r="A13" s="46" t="s">
        <v>24</v>
      </c>
      <c r="B13" s="25" t="s">
        <v>25</v>
      </c>
      <c r="C13" s="61" t="s">
        <v>131</v>
      </c>
      <c r="D13" s="56"/>
      <c r="E13" s="12" t="s">
        <v>26</v>
      </c>
      <c r="F13" s="30">
        <f>775-110</f>
        <v>665</v>
      </c>
      <c r="G13" s="13"/>
    </row>
    <row r="14" spans="1:7" ht="42" customHeight="1">
      <c r="A14" s="46" t="s">
        <v>27</v>
      </c>
      <c r="B14" s="25" t="s">
        <v>28</v>
      </c>
      <c r="C14" s="61" t="s">
        <v>135</v>
      </c>
      <c r="D14" s="56"/>
      <c r="E14" s="12" t="s">
        <v>26</v>
      </c>
      <c r="F14" s="30">
        <f>775-110</f>
        <v>665</v>
      </c>
      <c r="G14" s="13"/>
    </row>
    <row r="15" spans="1:7" ht="42" customHeight="1">
      <c r="A15" s="46" t="s">
        <v>29</v>
      </c>
      <c r="B15" s="26" t="s">
        <v>30</v>
      </c>
      <c r="C15" s="55" t="s">
        <v>172</v>
      </c>
      <c r="D15" s="56"/>
      <c r="E15" s="15" t="s">
        <v>18</v>
      </c>
      <c r="F15" s="31">
        <f>(650*1.5+4*16.5)*0.2+(665-310)*0.3*0.15+665*0.3*0.08</f>
        <v>240.13500000000002</v>
      </c>
      <c r="G15" s="13"/>
    </row>
    <row r="16" spans="1:7" ht="42" customHeight="1">
      <c r="A16" s="46" t="s">
        <v>31</v>
      </c>
      <c r="B16" s="26" t="s">
        <v>32</v>
      </c>
      <c r="C16" s="55" t="s">
        <v>173</v>
      </c>
      <c r="D16" s="56"/>
      <c r="E16" s="15" t="s">
        <v>18</v>
      </c>
      <c r="F16" s="31">
        <f>(650*1.5+4*16.5)*0.2+(665-310)*0.3*0.15+665*0.3*0.08</f>
        <v>240.13500000000002</v>
      </c>
      <c r="G16" s="13">
        <v>9</v>
      </c>
    </row>
    <row r="17" spans="1:7" ht="42" customHeight="1">
      <c r="A17" s="44" t="s">
        <v>33</v>
      </c>
      <c r="B17" s="11" t="s">
        <v>7</v>
      </c>
      <c r="C17" s="58" t="s">
        <v>136</v>
      </c>
      <c r="D17" s="59"/>
      <c r="E17" s="59"/>
      <c r="F17" s="59"/>
      <c r="G17" s="59"/>
    </row>
    <row r="18" spans="1:7" ht="42" customHeight="1">
      <c r="A18" s="46" t="s">
        <v>34</v>
      </c>
      <c r="B18" s="11" t="s">
        <v>35</v>
      </c>
      <c r="C18" s="55" t="s">
        <v>174</v>
      </c>
      <c r="D18" s="56"/>
      <c r="E18" s="15" t="s">
        <v>18</v>
      </c>
      <c r="F18" s="31">
        <v>770.939</v>
      </c>
      <c r="G18" s="13"/>
    </row>
    <row r="19" spans="1:7" ht="42" customHeight="1">
      <c r="A19" s="45" t="s">
        <v>36</v>
      </c>
      <c r="B19" s="26" t="s">
        <v>37</v>
      </c>
      <c r="C19" s="55" t="s">
        <v>175</v>
      </c>
      <c r="D19" s="56"/>
      <c r="E19" s="15" t="s">
        <v>18</v>
      </c>
      <c r="F19" s="31">
        <f>1413.85-1104.41</f>
        <v>309.4399999999998</v>
      </c>
      <c r="G19" s="13"/>
    </row>
    <row r="20" spans="1:7" ht="42" customHeight="1">
      <c r="A20" s="46" t="s">
        <v>38</v>
      </c>
      <c r="B20" s="11" t="s">
        <v>39</v>
      </c>
      <c r="C20" s="55" t="s">
        <v>140</v>
      </c>
      <c r="D20" s="56"/>
      <c r="E20" s="15" t="s">
        <v>21</v>
      </c>
      <c r="F20" s="31">
        <f>4907.125+500</f>
        <v>5407.125</v>
      </c>
      <c r="G20" s="13"/>
    </row>
    <row r="21" spans="1:7" ht="42" customHeight="1">
      <c r="A21" s="46" t="s">
        <v>40</v>
      </c>
      <c r="B21" s="26" t="s">
        <v>137</v>
      </c>
      <c r="C21" s="55" t="s">
        <v>176</v>
      </c>
      <c r="D21" s="56"/>
      <c r="E21" s="15" t="s">
        <v>26</v>
      </c>
      <c r="F21" s="31">
        <v>1545.33</v>
      </c>
      <c r="G21" s="32"/>
    </row>
    <row r="22" spans="1:7" ht="42" customHeight="1">
      <c r="A22" s="46" t="s">
        <v>41</v>
      </c>
      <c r="B22" s="26" t="s">
        <v>138</v>
      </c>
      <c r="C22" s="55" t="s">
        <v>177</v>
      </c>
      <c r="D22" s="56"/>
      <c r="E22" s="15" t="s">
        <v>26</v>
      </c>
      <c r="F22" s="16">
        <v>10</v>
      </c>
      <c r="G22" s="13"/>
    </row>
    <row r="23" spans="1:7" ht="42" customHeight="1">
      <c r="A23" s="45" t="s">
        <v>42</v>
      </c>
      <c r="B23" s="26" t="s">
        <v>139</v>
      </c>
      <c r="C23" s="61" t="s">
        <v>43</v>
      </c>
      <c r="D23" s="56"/>
      <c r="E23" s="15" t="s">
        <v>12</v>
      </c>
      <c r="F23" s="16">
        <v>3</v>
      </c>
      <c r="G23" s="13"/>
    </row>
    <row r="24" spans="1:7" ht="42" customHeight="1">
      <c r="A24" s="45" t="s">
        <v>44</v>
      </c>
      <c r="B24" s="14" t="s">
        <v>45</v>
      </c>
      <c r="C24" s="61" t="s">
        <v>141</v>
      </c>
      <c r="D24" s="56"/>
      <c r="E24" s="15" t="s">
        <v>21</v>
      </c>
      <c r="F24" s="16">
        <f>30*2</f>
        <v>60</v>
      </c>
      <c r="G24" s="13"/>
    </row>
    <row r="25" spans="1:7" ht="42" customHeight="1">
      <c r="A25" s="44" t="s">
        <v>46</v>
      </c>
      <c r="B25" s="11" t="s">
        <v>7</v>
      </c>
      <c r="C25" s="58" t="s">
        <v>142</v>
      </c>
      <c r="D25" s="59"/>
      <c r="E25" s="59"/>
      <c r="F25" s="59"/>
      <c r="G25" s="59"/>
    </row>
    <row r="26" spans="1:7" ht="42" customHeight="1">
      <c r="A26" s="44" t="s">
        <v>47</v>
      </c>
      <c r="B26" s="11" t="s">
        <v>48</v>
      </c>
      <c r="C26" s="55" t="s">
        <v>178</v>
      </c>
      <c r="D26" s="56"/>
      <c r="E26" s="15" t="s">
        <v>21</v>
      </c>
      <c r="F26" s="31">
        <f>9026.345-5842.18</f>
        <v>3184.164999999999</v>
      </c>
      <c r="G26" s="13"/>
    </row>
    <row r="27" spans="1:7" ht="42" customHeight="1">
      <c r="A27" s="44" t="s">
        <v>49</v>
      </c>
      <c r="B27" s="11" t="s">
        <v>48</v>
      </c>
      <c r="C27" s="55" t="s">
        <v>179</v>
      </c>
      <c r="D27" s="56"/>
      <c r="E27" s="15" t="s">
        <v>21</v>
      </c>
      <c r="F27" s="16">
        <f>1234.316-941.02+0.5*55</f>
        <v>320.79600000000005</v>
      </c>
      <c r="G27" s="13"/>
    </row>
    <row r="28" spans="1:7" ht="42" customHeight="1">
      <c r="A28" s="46" t="s">
        <v>50</v>
      </c>
      <c r="B28" s="14" t="s">
        <v>51</v>
      </c>
      <c r="C28" s="55" t="s">
        <v>180</v>
      </c>
      <c r="D28" s="56"/>
      <c r="E28" s="15" t="s">
        <v>21</v>
      </c>
      <c r="F28" s="31">
        <f>1635.94-1326.5+0.5*55</f>
        <v>336.94000000000005</v>
      </c>
      <c r="G28" s="13"/>
    </row>
    <row r="29" spans="1:7" ht="42" customHeight="1">
      <c r="A29" s="46" t="s">
        <v>52</v>
      </c>
      <c r="B29" s="11" t="s">
        <v>53</v>
      </c>
      <c r="C29" s="55" t="s">
        <v>168</v>
      </c>
      <c r="D29" s="56"/>
      <c r="E29" s="15" t="s">
        <v>21</v>
      </c>
      <c r="F29" s="16">
        <f>F51+F52</f>
        <v>1775.6799999999998</v>
      </c>
      <c r="G29" s="13"/>
    </row>
    <row r="30" spans="1:7" ht="42" customHeight="1">
      <c r="A30" s="44" t="s">
        <v>54</v>
      </c>
      <c r="B30" s="14" t="s">
        <v>55</v>
      </c>
      <c r="C30" s="55" t="s">
        <v>181</v>
      </c>
      <c r="D30" s="56"/>
      <c r="E30" s="15" t="s">
        <v>21</v>
      </c>
      <c r="F30" s="16">
        <f>F51+F52+F55+F56</f>
        <v>2063.67</v>
      </c>
      <c r="G30" s="13"/>
    </row>
    <row r="31" spans="1:7" ht="42" customHeight="1">
      <c r="A31" s="44" t="s">
        <v>56</v>
      </c>
      <c r="B31" s="14" t="s">
        <v>45</v>
      </c>
      <c r="C31" s="55" t="s">
        <v>143</v>
      </c>
      <c r="D31" s="56"/>
      <c r="E31" s="15" t="s">
        <v>21</v>
      </c>
      <c r="F31" s="31">
        <f>40213.541-24638.57</f>
        <v>15574.970999999998</v>
      </c>
      <c r="G31" s="13"/>
    </row>
    <row r="32" spans="1:7" ht="42" customHeight="1">
      <c r="A32" s="44" t="s">
        <v>57</v>
      </c>
      <c r="B32" s="11" t="s">
        <v>7</v>
      </c>
      <c r="C32" s="58" t="s">
        <v>144</v>
      </c>
      <c r="D32" s="59"/>
      <c r="E32" s="59"/>
      <c r="F32" s="59"/>
      <c r="G32" s="59"/>
    </row>
    <row r="33" spans="1:7" ht="42" customHeight="1">
      <c r="A33" s="44" t="s">
        <v>58</v>
      </c>
      <c r="B33" s="11" t="s">
        <v>59</v>
      </c>
      <c r="C33" s="55" t="s">
        <v>169</v>
      </c>
      <c r="D33" s="56"/>
      <c r="E33" s="15" t="s">
        <v>26</v>
      </c>
      <c r="F33" s="16">
        <f>13+12+14+3+15+14+14.5+11+13.5+3+6+3+8+9+9.5+10+1.5+11+12+9.5+9+9+10+11+100</f>
        <v>331.5</v>
      </c>
      <c r="G33" s="13"/>
    </row>
    <row r="34" spans="1:7" ht="42" customHeight="1">
      <c r="A34" s="44" t="s">
        <v>60</v>
      </c>
      <c r="B34" s="11" t="s">
        <v>61</v>
      </c>
      <c r="C34" s="55" t="s">
        <v>170</v>
      </c>
      <c r="D34" s="56"/>
      <c r="E34" s="15" t="s">
        <v>26</v>
      </c>
      <c r="F34" s="16">
        <f>13+12+14+50+15+14+14.5+11+13.5+11+11.5+9+8+9+9.5+20+10+11+11+12+9.5+9+9+10+11</f>
        <v>327.5</v>
      </c>
      <c r="G34" s="13"/>
    </row>
    <row r="35" spans="1:7" ht="42" customHeight="1">
      <c r="A35" s="44" t="s">
        <v>62</v>
      </c>
      <c r="B35" s="11" t="s">
        <v>61</v>
      </c>
      <c r="C35" s="55" t="s">
        <v>182</v>
      </c>
      <c r="D35" s="56"/>
      <c r="E35" s="15" t="s">
        <v>26</v>
      </c>
      <c r="F35" s="16">
        <f>858.29-110.4</f>
        <v>747.89</v>
      </c>
      <c r="G35" s="13"/>
    </row>
    <row r="36" spans="1:7" ht="42" customHeight="1">
      <c r="A36" s="44" t="s">
        <v>63</v>
      </c>
      <c r="B36" s="11" t="s">
        <v>64</v>
      </c>
      <c r="C36" s="55" t="s">
        <v>183</v>
      </c>
      <c r="D36" s="56"/>
      <c r="E36" s="15" t="s">
        <v>26</v>
      </c>
      <c r="F36" s="16">
        <f>1081.58-130.12-100</f>
        <v>851.4599999999999</v>
      </c>
      <c r="G36" s="13"/>
    </row>
    <row r="37" spans="1:7" ht="42" customHeight="1">
      <c r="A37" s="45" t="s">
        <v>65</v>
      </c>
      <c r="B37" s="25" t="s">
        <v>66</v>
      </c>
      <c r="C37" s="55" t="s">
        <v>145</v>
      </c>
      <c r="D37" s="60"/>
      <c r="E37" s="15" t="s">
        <v>26</v>
      </c>
      <c r="F37" s="16">
        <f>170+60</f>
        <v>230</v>
      </c>
      <c r="G37" s="13"/>
    </row>
    <row r="38" spans="1:7" ht="42" customHeight="1">
      <c r="A38" s="46" t="s">
        <v>67</v>
      </c>
      <c r="B38" s="11" t="s">
        <v>59</v>
      </c>
      <c r="C38" s="55" t="s">
        <v>193</v>
      </c>
      <c r="D38" s="56"/>
      <c r="E38" s="15" t="s">
        <v>26</v>
      </c>
      <c r="F38" s="16">
        <v>310</v>
      </c>
      <c r="G38" s="13"/>
    </row>
    <row r="39" spans="1:7" ht="42" customHeight="1">
      <c r="A39" s="46" t="s">
        <v>68</v>
      </c>
      <c r="B39" s="11" t="s">
        <v>69</v>
      </c>
      <c r="C39" s="55" t="s">
        <v>147</v>
      </c>
      <c r="D39" s="60"/>
      <c r="E39" s="15" t="s">
        <v>21</v>
      </c>
      <c r="F39" s="16">
        <f>200*2</f>
        <v>400</v>
      </c>
      <c r="G39" s="13"/>
    </row>
    <row r="40" spans="1:7" ht="42" customHeight="1">
      <c r="A40" s="53" t="s">
        <v>70</v>
      </c>
      <c r="B40" s="11" t="s">
        <v>7</v>
      </c>
      <c r="C40" s="58" t="s">
        <v>148</v>
      </c>
      <c r="D40" s="59"/>
      <c r="E40" s="59"/>
      <c r="F40" s="59"/>
      <c r="G40" s="59"/>
    </row>
    <row r="41" spans="1:7" ht="66.75" customHeight="1">
      <c r="A41" s="44" t="s">
        <v>71</v>
      </c>
      <c r="B41" s="14" t="s">
        <v>72</v>
      </c>
      <c r="C41" s="55" t="s">
        <v>184</v>
      </c>
      <c r="D41" s="56"/>
      <c r="E41" s="15" t="s">
        <v>21</v>
      </c>
      <c r="F41" s="31">
        <f>39425.04-24155.46+41.96+35.81+58.92+109.93+81.01</f>
        <v>15597.210000000001</v>
      </c>
      <c r="G41" s="13"/>
    </row>
    <row r="42" spans="1:7" ht="42" customHeight="1">
      <c r="A42" s="44" t="s">
        <v>73</v>
      </c>
      <c r="B42" s="26" t="s">
        <v>74</v>
      </c>
      <c r="C42" s="61" t="s">
        <v>75</v>
      </c>
      <c r="D42" s="56"/>
      <c r="E42" s="15" t="s">
        <v>21</v>
      </c>
      <c r="F42" s="31">
        <f>F41</f>
        <v>15597.210000000001</v>
      </c>
      <c r="G42" s="13"/>
    </row>
    <row r="43" spans="1:7" ht="42" customHeight="1">
      <c r="A43" s="46" t="s">
        <v>76</v>
      </c>
      <c r="B43" s="26" t="s">
        <v>77</v>
      </c>
      <c r="C43" s="61" t="s">
        <v>78</v>
      </c>
      <c r="D43" s="56"/>
      <c r="E43" s="15" t="s">
        <v>21</v>
      </c>
      <c r="F43" s="31">
        <f>F42</f>
        <v>15597.210000000001</v>
      </c>
      <c r="G43" s="13"/>
    </row>
    <row r="44" spans="1:7" ht="66" customHeight="1">
      <c r="A44" s="46" t="s">
        <v>79</v>
      </c>
      <c r="B44" s="14" t="s">
        <v>80</v>
      </c>
      <c r="C44" s="55" t="s">
        <v>185</v>
      </c>
      <c r="D44" s="56"/>
      <c r="E44" s="15" t="s">
        <v>21</v>
      </c>
      <c r="F44" s="31">
        <f>F41*1.02</f>
        <v>15909.1542</v>
      </c>
      <c r="G44" s="13"/>
    </row>
    <row r="45" spans="1:7" ht="42" customHeight="1">
      <c r="A45" s="46" t="s">
        <v>81</v>
      </c>
      <c r="B45" s="26" t="s">
        <v>74</v>
      </c>
      <c r="C45" s="61" t="s">
        <v>75</v>
      </c>
      <c r="D45" s="56"/>
      <c r="E45" s="15" t="s">
        <v>21</v>
      </c>
      <c r="F45" s="31">
        <f>F44</f>
        <v>15909.1542</v>
      </c>
      <c r="G45" s="13"/>
    </row>
    <row r="46" spans="1:7" ht="42" customHeight="1">
      <c r="A46" s="46" t="s">
        <v>82</v>
      </c>
      <c r="B46" s="26" t="s">
        <v>77</v>
      </c>
      <c r="C46" s="61" t="s">
        <v>78</v>
      </c>
      <c r="D46" s="56"/>
      <c r="E46" s="15" t="s">
        <v>21</v>
      </c>
      <c r="F46" s="31">
        <f>F45</f>
        <v>15909.1542</v>
      </c>
      <c r="G46" s="13"/>
    </row>
    <row r="47" spans="1:7" ht="42" customHeight="1">
      <c r="A47" s="47" t="s">
        <v>83</v>
      </c>
      <c r="B47" s="33" t="s">
        <v>84</v>
      </c>
      <c r="C47" s="62" t="s">
        <v>149</v>
      </c>
      <c r="D47" s="63"/>
      <c r="E47" s="34" t="s">
        <v>85</v>
      </c>
      <c r="F47" s="35">
        <f>6*(6552-4810)*0.05</f>
        <v>522.6</v>
      </c>
      <c r="G47" s="36"/>
    </row>
    <row r="48" spans="1:7" ht="42" customHeight="1">
      <c r="A48" s="46" t="s">
        <v>86</v>
      </c>
      <c r="B48" s="26" t="s">
        <v>74</v>
      </c>
      <c r="C48" s="61" t="s">
        <v>87</v>
      </c>
      <c r="D48" s="56"/>
      <c r="E48" s="15" t="s">
        <v>21</v>
      </c>
      <c r="F48" s="31">
        <f>(6552-4810)*6</f>
        <v>10452</v>
      </c>
      <c r="G48" s="13"/>
    </row>
    <row r="49" spans="1:7" ht="42" customHeight="1">
      <c r="A49" s="46" t="s">
        <v>88</v>
      </c>
      <c r="B49" s="26" t="s">
        <v>77</v>
      </c>
      <c r="C49" s="61" t="s">
        <v>78</v>
      </c>
      <c r="D49" s="56"/>
      <c r="E49" s="15" t="s">
        <v>21</v>
      </c>
      <c r="F49" s="31">
        <f>F48</f>
        <v>10452</v>
      </c>
      <c r="G49" s="13"/>
    </row>
    <row r="50" spans="1:7" ht="64.5" customHeight="1">
      <c r="A50" s="46" t="s">
        <v>89</v>
      </c>
      <c r="B50" s="14" t="s">
        <v>90</v>
      </c>
      <c r="C50" s="55" t="s">
        <v>186</v>
      </c>
      <c r="D50" s="56"/>
      <c r="E50" s="15" t="s">
        <v>21</v>
      </c>
      <c r="F50" s="16">
        <f>1189.02-906.49+0.5*55</f>
        <v>310.03</v>
      </c>
      <c r="G50" s="39">
        <v>1.33</v>
      </c>
    </row>
    <row r="51" spans="1:7" ht="42" customHeight="1">
      <c r="A51" s="46" t="s">
        <v>91</v>
      </c>
      <c r="B51" s="14" t="s">
        <v>92</v>
      </c>
      <c r="C51" s="55" t="s">
        <v>151</v>
      </c>
      <c r="D51" s="56"/>
      <c r="E51" s="15" t="s">
        <v>21</v>
      </c>
      <c r="F51" s="16">
        <f>27.26+21.84+21.4+24.22+22.38+19.7+12.52+22.27+10.74+20.62+11.26+14.47+16.31+18.27+13.65+12.69+11.39+14.68+15.01</f>
        <v>330.67999999999995</v>
      </c>
      <c r="G51" s="13"/>
    </row>
    <row r="52" spans="1:7" ht="42" customHeight="1">
      <c r="A52" s="44" t="s">
        <v>93</v>
      </c>
      <c r="B52" s="14" t="s">
        <v>92</v>
      </c>
      <c r="C52" s="55" t="s">
        <v>152</v>
      </c>
      <c r="D52" s="56"/>
      <c r="E52" s="15" t="s">
        <v>21</v>
      </c>
      <c r="F52" s="16">
        <f>1405+40</f>
        <v>1445</v>
      </c>
      <c r="G52" s="13"/>
    </row>
    <row r="53" spans="1:7" ht="42" customHeight="1">
      <c r="A53" s="44" t="s">
        <v>94</v>
      </c>
      <c r="B53" s="11" t="s">
        <v>7</v>
      </c>
      <c r="C53" s="58" t="s">
        <v>150</v>
      </c>
      <c r="D53" s="59"/>
      <c r="E53" s="59"/>
      <c r="F53" s="59"/>
      <c r="G53" s="59"/>
    </row>
    <row r="54" spans="1:7" ht="42" customHeight="1">
      <c r="A54" s="46" t="s">
        <v>95</v>
      </c>
      <c r="B54" s="11" t="s">
        <v>61</v>
      </c>
      <c r="C54" s="55" t="s">
        <v>153</v>
      </c>
      <c r="D54" s="56"/>
      <c r="E54" s="15" t="s">
        <v>26</v>
      </c>
      <c r="F54" s="16">
        <f>7+6+3+6+3+2+1.5+4</f>
        <v>32.5</v>
      </c>
      <c r="G54" s="13"/>
    </row>
    <row r="55" spans="1:7" ht="42" customHeight="1">
      <c r="A55" s="46" t="s">
        <v>96</v>
      </c>
      <c r="B55" s="14" t="s">
        <v>92</v>
      </c>
      <c r="C55" s="55" t="s">
        <v>154</v>
      </c>
      <c r="D55" s="56"/>
      <c r="E55" s="15" t="s">
        <v>21</v>
      </c>
      <c r="F55" s="16">
        <f>27.15+71.36+15.75+26.15+11.58+45+50</f>
        <v>246.99</v>
      </c>
      <c r="G55" s="13"/>
    </row>
    <row r="56" spans="1:7" ht="42" customHeight="1">
      <c r="A56" s="46" t="s">
        <v>97</v>
      </c>
      <c r="B56" s="11" t="s">
        <v>98</v>
      </c>
      <c r="C56" s="55" t="s">
        <v>155</v>
      </c>
      <c r="D56" s="56"/>
      <c r="E56" s="15" t="s">
        <v>21</v>
      </c>
      <c r="F56" s="16">
        <f>7*3+10*2</f>
        <v>41</v>
      </c>
      <c r="G56" s="13"/>
    </row>
    <row r="57" spans="1:7" ht="42" customHeight="1">
      <c r="A57" s="44" t="s">
        <v>99</v>
      </c>
      <c r="B57" s="11" t="s">
        <v>7</v>
      </c>
      <c r="C57" s="58" t="s">
        <v>156</v>
      </c>
      <c r="D57" s="59"/>
      <c r="E57" s="59"/>
      <c r="F57" s="59"/>
      <c r="G57" s="59"/>
    </row>
    <row r="58" spans="1:7" ht="42" customHeight="1">
      <c r="A58" s="44" t="s">
        <v>100</v>
      </c>
      <c r="B58" s="11" t="s">
        <v>35</v>
      </c>
      <c r="C58" s="55" t="s">
        <v>187</v>
      </c>
      <c r="D58" s="56"/>
      <c r="E58" s="15" t="s">
        <v>18</v>
      </c>
      <c r="F58" s="16">
        <f>54-36+0.5*55</f>
        <v>45.5</v>
      </c>
      <c r="G58" s="13"/>
    </row>
    <row r="59" spans="1:7" ht="42" customHeight="1">
      <c r="A59" s="44" t="s">
        <v>101</v>
      </c>
      <c r="B59" s="14" t="s">
        <v>45</v>
      </c>
      <c r="C59" s="55" t="s">
        <v>194</v>
      </c>
      <c r="D59" s="56"/>
      <c r="E59" s="15" t="s">
        <v>21</v>
      </c>
      <c r="F59" s="16">
        <f>300-200</f>
        <v>100</v>
      </c>
      <c r="G59" s="13"/>
    </row>
    <row r="60" spans="1:7" ht="42" customHeight="1">
      <c r="A60" s="44" t="s">
        <v>102</v>
      </c>
      <c r="B60" s="19" t="s">
        <v>103</v>
      </c>
      <c r="C60" s="55" t="s">
        <v>157</v>
      </c>
      <c r="D60" s="60"/>
      <c r="E60" s="15" t="s">
        <v>104</v>
      </c>
      <c r="F60" s="16">
        <v>4</v>
      </c>
      <c r="G60" s="13"/>
    </row>
    <row r="61" spans="1:7" ht="42" customHeight="1">
      <c r="A61" s="45" t="s">
        <v>105</v>
      </c>
      <c r="B61" s="19" t="s">
        <v>106</v>
      </c>
      <c r="C61" s="55" t="s">
        <v>195</v>
      </c>
      <c r="D61" s="60"/>
      <c r="E61" s="15" t="s">
        <v>26</v>
      </c>
      <c r="F61" s="16">
        <f>6+49+3*3</f>
        <v>64</v>
      </c>
      <c r="G61" s="13"/>
    </row>
    <row r="62" spans="1:7" ht="42" customHeight="1">
      <c r="A62" s="45" t="s">
        <v>107</v>
      </c>
      <c r="B62" s="14" t="s">
        <v>45</v>
      </c>
      <c r="C62" s="55" t="s">
        <v>191</v>
      </c>
      <c r="D62" s="60"/>
      <c r="E62" s="15" t="s">
        <v>104</v>
      </c>
      <c r="F62" s="16">
        <v>7</v>
      </c>
      <c r="G62" s="13"/>
    </row>
    <row r="63" spans="1:7" ht="42" customHeight="1">
      <c r="A63" s="44" t="s">
        <v>108</v>
      </c>
      <c r="B63" s="11" t="s">
        <v>7</v>
      </c>
      <c r="C63" s="58" t="s">
        <v>158</v>
      </c>
      <c r="D63" s="59"/>
      <c r="E63" s="59"/>
      <c r="F63" s="59"/>
      <c r="G63" s="59"/>
    </row>
    <row r="64" spans="1:7" ht="42" customHeight="1">
      <c r="A64" s="44" t="s">
        <v>109</v>
      </c>
      <c r="B64" s="11" t="s">
        <v>110</v>
      </c>
      <c r="C64" s="55" t="s">
        <v>159</v>
      </c>
      <c r="D64" s="56"/>
      <c r="E64" s="15" t="s">
        <v>104</v>
      </c>
      <c r="F64" s="16">
        <f>1+1+2+1+1+1+2+1+1+2+1+1+4</f>
        <v>19</v>
      </c>
      <c r="G64" s="13"/>
    </row>
    <row r="65" spans="1:7" ht="42" customHeight="1">
      <c r="A65" s="44" t="s">
        <v>111</v>
      </c>
      <c r="B65" s="14" t="s">
        <v>112</v>
      </c>
      <c r="C65" s="55" t="s">
        <v>160</v>
      </c>
      <c r="D65" s="56"/>
      <c r="E65" s="15" t="s">
        <v>104</v>
      </c>
      <c r="F65" s="16">
        <f>1+1+2+2+3+1+1+1+1+2+1+1+12</f>
        <v>29</v>
      </c>
      <c r="G65" s="13"/>
    </row>
    <row r="66" spans="1:7" ht="42" customHeight="1">
      <c r="A66" s="44" t="s">
        <v>113</v>
      </c>
      <c r="B66" s="11" t="s">
        <v>114</v>
      </c>
      <c r="C66" s="55" t="s">
        <v>190</v>
      </c>
      <c r="D66" s="56"/>
      <c r="E66" s="15" t="s">
        <v>104</v>
      </c>
      <c r="F66" s="16">
        <f>1+1+2+2+2+2+2+2+2+2+1+1+2+1+15</f>
        <v>38</v>
      </c>
      <c r="G66" s="13"/>
    </row>
    <row r="67" spans="1:7" ht="42" customHeight="1">
      <c r="A67" s="44" t="s">
        <v>115</v>
      </c>
      <c r="B67" s="11" t="s">
        <v>116</v>
      </c>
      <c r="C67" s="55" t="s">
        <v>161</v>
      </c>
      <c r="D67" s="56"/>
      <c r="E67" s="15" t="s">
        <v>21</v>
      </c>
      <c r="F67" s="16">
        <v>168.77</v>
      </c>
      <c r="G67" s="13"/>
    </row>
    <row r="68" spans="1:7" ht="42" customHeight="1">
      <c r="A68" s="44" t="s">
        <v>117</v>
      </c>
      <c r="B68" s="11" t="s">
        <v>118</v>
      </c>
      <c r="C68" s="55" t="s">
        <v>162</v>
      </c>
      <c r="D68" s="56"/>
      <c r="E68" s="15" t="s">
        <v>26</v>
      </c>
      <c r="F68" s="31">
        <f>67+80+255</f>
        <v>402</v>
      </c>
      <c r="G68" s="13"/>
    </row>
    <row r="69" spans="1:7" ht="42" customHeight="1">
      <c r="A69" s="44" t="s">
        <v>119</v>
      </c>
      <c r="B69" s="26" t="s">
        <v>120</v>
      </c>
      <c r="C69" s="55" t="s">
        <v>163</v>
      </c>
      <c r="D69" s="56"/>
      <c r="E69" s="15" t="s">
        <v>26</v>
      </c>
      <c r="F69" s="31">
        <f>65+40+2.5+50</f>
        <v>157.5</v>
      </c>
      <c r="G69" s="13"/>
    </row>
    <row r="70" spans="1:7" ht="42" customHeight="1">
      <c r="A70" s="44" t="s">
        <v>121</v>
      </c>
      <c r="B70" s="14" t="s">
        <v>45</v>
      </c>
      <c r="C70" s="55" t="s">
        <v>122</v>
      </c>
      <c r="D70" s="56"/>
      <c r="E70" s="15" t="s">
        <v>26</v>
      </c>
      <c r="F70" s="31">
        <f>68+80</f>
        <v>148</v>
      </c>
      <c r="G70" s="13"/>
    </row>
  </sheetData>
  <sheetProtection/>
  <mergeCells count="68">
    <mergeCell ref="C13:D13"/>
    <mergeCell ref="A1:G1"/>
    <mergeCell ref="C5:D5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8:D18"/>
    <mergeCell ref="C19:D19"/>
    <mergeCell ref="C31:D31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33:D33"/>
    <mergeCell ref="C34:D34"/>
    <mergeCell ref="C35:D35"/>
    <mergeCell ref="C36:D36"/>
    <mergeCell ref="C37:D37"/>
    <mergeCell ref="C49:D49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50:D50"/>
    <mergeCell ref="C51:D51"/>
    <mergeCell ref="C52:D52"/>
    <mergeCell ref="C54:D54"/>
    <mergeCell ref="C55:D55"/>
    <mergeCell ref="C67:D67"/>
    <mergeCell ref="C56:D56"/>
    <mergeCell ref="C58:D58"/>
    <mergeCell ref="C59:D59"/>
    <mergeCell ref="C60:D60"/>
    <mergeCell ref="C61:D61"/>
    <mergeCell ref="C69:D69"/>
    <mergeCell ref="C70:D70"/>
    <mergeCell ref="C68:D68"/>
    <mergeCell ref="A3:G3"/>
    <mergeCell ref="C6:G6"/>
    <mergeCell ref="C17:G17"/>
    <mergeCell ref="C25:G25"/>
    <mergeCell ref="C32:G32"/>
    <mergeCell ref="C40:G40"/>
    <mergeCell ref="C53:G53"/>
    <mergeCell ref="C57:G57"/>
    <mergeCell ref="C63:G63"/>
    <mergeCell ref="C62:D62"/>
    <mergeCell ref="C64:D64"/>
    <mergeCell ref="C65:D65"/>
    <mergeCell ref="C66:D66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="60" zoomScaleNormal="60" zoomScalePageLayoutView="0" workbookViewId="0" topLeftCell="A52">
      <selection activeCell="K67" sqref="K67"/>
    </sheetView>
  </sheetViews>
  <sheetFormatPr defaultColWidth="29.421875" defaultRowHeight="15"/>
  <cols>
    <col min="1" max="1" width="12.00390625" style="43" customWidth="1"/>
    <col min="2" max="2" width="29.421875" style="0" customWidth="1"/>
    <col min="3" max="3" width="29.421875" style="51" customWidth="1"/>
    <col min="4" max="4" width="73.57421875" style="51" customWidth="1"/>
    <col min="5" max="5" width="10.57421875" style="0" customWidth="1"/>
    <col min="6" max="6" width="20.00390625" style="0" customWidth="1"/>
    <col min="7" max="7" width="17.140625" style="0" customWidth="1"/>
    <col min="8" max="8" width="20.57421875" style="0" customWidth="1"/>
  </cols>
  <sheetData>
    <row r="1" spans="1:9" ht="28.5">
      <c r="A1" s="64" t="s">
        <v>123</v>
      </c>
      <c r="B1" s="65"/>
      <c r="C1" s="65"/>
      <c r="D1" s="65"/>
      <c r="E1" s="65"/>
      <c r="F1" s="65"/>
      <c r="G1" s="65"/>
      <c r="H1" s="65"/>
      <c r="I1" s="65"/>
    </row>
    <row r="2" spans="1:9" ht="28.5">
      <c r="A2" s="40"/>
      <c r="B2" s="41"/>
      <c r="C2" s="49"/>
      <c r="D2" s="49"/>
      <c r="E2" s="41"/>
      <c r="F2" s="41"/>
      <c r="G2" s="41"/>
      <c r="H2" s="41"/>
      <c r="I2" s="41"/>
    </row>
    <row r="3" spans="1:9" ht="56.25" customHeight="1">
      <c r="A3" s="57" t="s">
        <v>124</v>
      </c>
      <c r="B3" s="57"/>
      <c r="C3" s="57"/>
      <c r="D3" s="57"/>
      <c r="E3" s="57"/>
      <c r="F3" s="57"/>
      <c r="G3" s="57"/>
      <c r="H3" s="57"/>
      <c r="I3" s="57"/>
    </row>
    <row r="4" spans="1:9" ht="28.5">
      <c r="A4" s="41"/>
      <c r="B4" s="1"/>
      <c r="C4" s="50"/>
      <c r="D4" s="50"/>
      <c r="E4" s="2"/>
      <c r="F4" s="3"/>
      <c r="G4" s="4"/>
      <c r="H4" s="5"/>
      <c r="I4" s="6"/>
    </row>
    <row r="5" spans="1:9" s="43" customFormat="1" ht="40.5">
      <c r="A5" s="42" t="s">
        <v>0</v>
      </c>
      <c r="B5" s="7" t="s">
        <v>1</v>
      </c>
      <c r="C5" s="66" t="s">
        <v>2</v>
      </c>
      <c r="D5" s="67"/>
      <c r="E5" s="8" t="s">
        <v>3</v>
      </c>
      <c r="F5" s="8" t="s">
        <v>127</v>
      </c>
      <c r="G5" s="52" t="s">
        <v>128</v>
      </c>
      <c r="H5" s="9" t="s">
        <v>4</v>
      </c>
      <c r="I5" s="10" t="s">
        <v>5</v>
      </c>
    </row>
    <row r="6" spans="1:9" ht="42" customHeight="1">
      <c r="A6" s="44" t="s">
        <v>6</v>
      </c>
      <c r="B6" s="11" t="s">
        <v>7</v>
      </c>
      <c r="C6" s="58" t="s">
        <v>125</v>
      </c>
      <c r="D6" s="59"/>
      <c r="E6" s="59"/>
      <c r="F6" s="59"/>
      <c r="G6" s="59"/>
      <c r="H6" s="59"/>
      <c r="I6" s="75"/>
    </row>
    <row r="7" spans="1:9" ht="42" customHeight="1">
      <c r="A7" s="44" t="s">
        <v>8</v>
      </c>
      <c r="B7" s="26" t="s">
        <v>132</v>
      </c>
      <c r="C7" s="55" t="s">
        <v>126</v>
      </c>
      <c r="D7" s="56"/>
      <c r="E7" s="15" t="s">
        <v>9</v>
      </c>
      <c r="F7" s="16">
        <v>2.552</v>
      </c>
      <c r="G7" s="13"/>
      <c r="H7" s="17"/>
      <c r="I7" s="18"/>
    </row>
    <row r="8" spans="1:9" ht="42" customHeight="1">
      <c r="A8" s="44" t="s">
        <v>10</v>
      </c>
      <c r="B8" s="19" t="s">
        <v>11</v>
      </c>
      <c r="C8" s="61" t="s">
        <v>171</v>
      </c>
      <c r="D8" s="56"/>
      <c r="E8" s="20" t="s">
        <v>12</v>
      </c>
      <c r="F8" s="21">
        <v>30</v>
      </c>
      <c r="G8" s="13"/>
      <c r="H8" s="17"/>
      <c r="I8" s="18"/>
    </row>
    <row r="9" spans="1:9" ht="42" customHeight="1">
      <c r="A9" s="44" t="s">
        <v>13</v>
      </c>
      <c r="B9" s="19" t="s">
        <v>14</v>
      </c>
      <c r="C9" s="61" t="s">
        <v>129</v>
      </c>
      <c r="D9" s="56"/>
      <c r="E9" s="22" t="s">
        <v>15</v>
      </c>
      <c r="F9" s="23">
        <v>0.3</v>
      </c>
      <c r="G9" s="24"/>
      <c r="H9" s="17"/>
      <c r="I9" s="18"/>
    </row>
    <row r="10" spans="1:9" ht="42" customHeight="1">
      <c r="A10" s="45" t="s">
        <v>16</v>
      </c>
      <c r="B10" s="26" t="s">
        <v>17</v>
      </c>
      <c r="C10" s="61" t="s">
        <v>133</v>
      </c>
      <c r="D10" s="56"/>
      <c r="E10" s="15" t="s">
        <v>18</v>
      </c>
      <c r="F10" s="27">
        <f>(230*0.55*0.2)+0.5*55</f>
        <v>52.800000000000004</v>
      </c>
      <c r="G10" s="13"/>
      <c r="H10" s="17"/>
      <c r="I10" s="18"/>
    </row>
    <row r="11" spans="1:9" ht="42" customHeight="1">
      <c r="A11" s="46" t="s">
        <v>19</v>
      </c>
      <c r="B11" s="25" t="s">
        <v>20</v>
      </c>
      <c r="C11" s="61" t="s">
        <v>130</v>
      </c>
      <c r="D11" s="56"/>
      <c r="E11" s="12" t="s">
        <v>21</v>
      </c>
      <c r="F11" s="28">
        <f>650*1.5+4*16.5</f>
        <v>1041</v>
      </c>
      <c r="G11" s="13"/>
      <c r="H11" s="29"/>
      <c r="I11" s="18"/>
    </row>
    <row r="12" spans="1:9" ht="42" customHeight="1">
      <c r="A12" s="46" t="s">
        <v>22</v>
      </c>
      <c r="B12" s="25" t="s">
        <v>23</v>
      </c>
      <c r="C12" s="61" t="s">
        <v>134</v>
      </c>
      <c r="D12" s="56"/>
      <c r="E12" s="12" t="s">
        <v>21</v>
      </c>
      <c r="F12" s="30">
        <f>F11</f>
        <v>1041</v>
      </c>
      <c r="G12" s="13"/>
      <c r="H12" s="29"/>
      <c r="I12" s="18"/>
    </row>
    <row r="13" spans="1:9" ht="42" customHeight="1">
      <c r="A13" s="46" t="s">
        <v>24</v>
      </c>
      <c r="B13" s="25" t="s">
        <v>25</v>
      </c>
      <c r="C13" s="61" t="s">
        <v>131</v>
      </c>
      <c r="D13" s="56"/>
      <c r="E13" s="12" t="s">
        <v>26</v>
      </c>
      <c r="F13" s="30">
        <f>775-110</f>
        <v>665</v>
      </c>
      <c r="G13" s="13"/>
      <c r="H13" s="29"/>
      <c r="I13" s="18"/>
    </row>
    <row r="14" spans="1:9" ht="42" customHeight="1">
      <c r="A14" s="46" t="s">
        <v>27</v>
      </c>
      <c r="B14" s="25" t="s">
        <v>28</v>
      </c>
      <c r="C14" s="61" t="s">
        <v>135</v>
      </c>
      <c r="D14" s="56"/>
      <c r="E14" s="12" t="s">
        <v>26</v>
      </c>
      <c r="F14" s="30">
        <f>775-110</f>
        <v>665</v>
      </c>
      <c r="G14" s="13"/>
      <c r="H14" s="29"/>
      <c r="I14" s="18"/>
    </row>
    <row r="15" spans="1:9" ht="42" customHeight="1">
      <c r="A15" s="46" t="s">
        <v>29</v>
      </c>
      <c r="B15" s="26" t="s">
        <v>30</v>
      </c>
      <c r="C15" s="55" t="s">
        <v>172</v>
      </c>
      <c r="D15" s="56"/>
      <c r="E15" s="15" t="s">
        <v>18</v>
      </c>
      <c r="F15" s="31">
        <f>(650*1.5+4*16.5)*0.2+(665-310)*0.3*0.15+665*0.3*0.08</f>
        <v>240.13500000000002</v>
      </c>
      <c r="G15" s="13"/>
      <c r="H15" s="17"/>
      <c r="I15" s="18"/>
    </row>
    <row r="16" spans="1:9" ht="42" customHeight="1">
      <c r="A16" s="46" t="s">
        <v>31</v>
      </c>
      <c r="B16" s="26" t="s">
        <v>32</v>
      </c>
      <c r="C16" s="55" t="s">
        <v>173</v>
      </c>
      <c r="D16" s="56"/>
      <c r="E16" s="15" t="s">
        <v>18</v>
      </c>
      <c r="F16" s="31">
        <f>(650*1.5+4*16.5)*0.2+(665-310)*0.3*0.15+665*0.3*0.08</f>
        <v>240.13500000000002</v>
      </c>
      <c r="G16" s="13">
        <v>9</v>
      </c>
      <c r="H16" s="17"/>
      <c r="I16" s="18"/>
    </row>
    <row r="17" spans="1:9" ht="42" customHeight="1">
      <c r="A17" s="44" t="s">
        <v>33</v>
      </c>
      <c r="B17" s="11" t="s">
        <v>7</v>
      </c>
      <c r="C17" s="58" t="s">
        <v>136</v>
      </c>
      <c r="D17" s="59"/>
      <c r="E17" s="59"/>
      <c r="F17" s="59"/>
      <c r="G17" s="59"/>
      <c r="H17" s="59"/>
      <c r="I17" s="75"/>
    </row>
    <row r="18" spans="1:9" ht="42" customHeight="1">
      <c r="A18" s="46" t="s">
        <v>34</v>
      </c>
      <c r="B18" s="11" t="s">
        <v>35</v>
      </c>
      <c r="C18" s="55" t="s">
        <v>174</v>
      </c>
      <c r="D18" s="56"/>
      <c r="E18" s="15" t="s">
        <v>18</v>
      </c>
      <c r="F18" s="31">
        <v>770.939</v>
      </c>
      <c r="G18" s="13"/>
      <c r="H18" s="17"/>
      <c r="I18" s="18"/>
    </row>
    <row r="19" spans="1:9" ht="42" customHeight="1">
      <c r="A19" s="45" t="s">
        <v>36</v>
      </c>
      <c r="B19" s="26" t="s">
        <v>37</v>
      </c>
      <c r="C19" s="55" t="s">
        <v>175</v>
      </c>
      <c r="D19" s="56"/>
      <c r="E19" s="15" t="s">
        <v>18</v>
      </c>
      <c r="F19" s="31">
        <f>1413.85-1104.41</f>
        <v>309.4399999999998</v>
      </c>
      <c r="G19" s="13"/>
      <c r="H19" s="17"/>
      <c r="I19" s="18"/>
    </row>
    <row r="20" spans="1:9" ht="42" customHeight="1">
      <c r="A20" s="46" t="s">
        <v>38</v>
      </c>
      <c r="B20" s="11" t="s">
        <v>39</v>
      </c>
      <c r="C20" s="55" t="s">
        <v>140</v>
      </c>
      <c r="D20" s="56"/>
      <c r="E20" s="15" t="s">
        <v>21</v>
      </c>
      <c r="F20" s="31">
        <f>4907.125+500</f>
        <v>5407.125</v>
      </c>
      <c r="G20" s="13"/>
      <c r="H20" s="17"/>
      <c r="I20" s="18"/>
    </row>
    <row r="21" spans="1:9" ht="42" customHeight="1">
      <c r="A21" s="46" t="s">
        <v>40</v>
      </c>
      <c r="B21" s="26" t="s">
        <v>137</v>
      </c>
      <c r="C21" s="55" t="s">
        <v>176</v>
      </c>
      <c r="D21" s="56"/>
      <c r="E21" s="15" t="s">
        <v>26</v>
      </c>
      <c r="F21" s="31">
        <v>1545.33</v>
      </c>
      <c r="G21" s="32"/>
      <c r="H21" s="17"/>
      <c r="I21" s="18"/>
    </row>
    <row r="22" spans="1:9" ht="42" customHeight="1">
      <c r="A22" s="46" t="s">
        <v>41</v>
      </c>
      <c r="B22" s="26" t="s">
        <v>138</v>
      </c>
      <c r="C22" s="55" t="s">
        <v>177</v>
      </c>
      <c r="D22" s="56"/>
      <c r="E22" s="15" t="s">
        <v>26</v>
      </c>
      <c r="F22" s="16">
        <v>10</v>
      </c>
      <c r="G22" s="13"/>
      <c r="H22" s="17"/>
      <c r="I22" s="18"/>
    </row>
    <row r="23" spans="1:9" ht="42" customHeight="1">
      <c r="A23" s="45" t="s">
        <v>42</v>
      </c>
      <c r="B23" s="26" t="s">
        <v>139</v>
      </c>
      <c r="C23" s="61" t="s">
        <v>43</v>
      </c>
      <c r="D23" s="56"/>
      <c r="E23" s="15" t="s">
        <v>12</v>
      </c>
      <c r="F23" s="16">
        <v>3</v>
      </c>
      <c r="G23" s="13"/>
      <c r="H23" s="17"/>
      <c r="I23" s="18"/>
    </row>
    <row r="24" spans="1:9" ht="42" customHeight="1">
      <c r="A24" s="45" t="s">
        <v>44</v>
      </c>
      <c r="B24" s="14" t="s">
        <v>45</v>
      </c>
      <c r="C24" s="61" t="s">
        <v>141</v>
      </c>
      <c r="D24" s="56"/>
      <c r="E24" s="15" t="s">
        <v>21</v>
      </c>
      <c r="F24" s="16">
        <f>30*2</f>
        <v>60</v>
      </c>
      <c r="G24" s="13"/>
      <c r="H24" s="17"/>
      <c r="I24" s="18"/>
    </row>
    <row r="25" spans="1:9" ht="42" customHeight="1">
      <c r="A25" s="44" t="s">
        <v>46</v>
      </c>
      <c r="B25" s="11" t="s">
        <v>7</v>
      </c>
      <c r="C25" s="58" t="s">
        <v>142</v>
      </c>
      <c r="D25" s="59"/>
      <c r="E25" s="59"/>
      <c r="F25" s="59"/>
      <c r="G25" s="59"/>
      <c r="H25" s="59"/>
      <c r="I25" s="75"/>
    </row>
    <row r="26" spans="1:9" ht="42" customHeight="1">
      <c r="A26" s="44" t="s">
        <v>47</v>
      </c>
      <c r="B26" s="11" t="s">
        <v>48</v>
      </c>
      <c r="C26" s="55" t="s">
        <v>178</v>
      </c>
      <c r="D26" s="56"/>
      <c r="E26" s="15" t="s">
        <v>21</v>
      </c>
      <c r="F26" s="31">
        <f>9026.345-5842.18</f>
        <v>3184.164999999999</v>
      </c>
      <c r="G26" s="13"/>
      <c r="H26" s="17"/>
      <c r="I26" s="18"/>
    </row>
    <row r="27" spans="1:9" ht="42" customHeight="1">
      <c r="A27" s="44" t="s">
        <v>49</v>
      </c>
      <c r="B27" s="11" t="s">
        <v>48</v>
      </c>
      <c r="C27" s="55" t="s">
        <v>179</v>
      </c>
      <c r="D27" s="56"/>
      <c r="E27" s="15" t="s">
        <v>21</v>
      </c>
      <c r="F27" s="16">
        <f>1234.316-941.02+0.5*55</f>
        <v>320.79600000000005</v>
      </c>
      <c r="G27" s="13"/>
      <c r="H27" s="17"/>
      <c r="I27" s="18"/>
    </row>
    <row r="28" spans="1:9" ht="42" customHeight="1">
      <c r="A28" s="46" t="s">
        <v>50</v>
      </c>
      <c r="B28" s="14" t="s">
        <v>51</v>
      </c>
      <c r="C28" s="55" t="s">
        <v>180</v>
      </c>
      <c r="D28" s="56"/>
      <c r="E28" s="15" t="s">
        <v>21</v>
      </c>
      <c r="F28" s="31">
        <f>1635.94-1326.5+0.5*55</f>
        <v>336.94000000000005</v>
      </c>
      <c r="G28" s="13"/>
      <c r="H28" s="17"/>
      <c r="I28" s="18"/>
    </row>
    <row r="29" spans="1:9" ht="42" customHeight="1">
      <c r="A29" s="46" t="s">
        <v>52</v>
      </c>
      <c r="B29" s="11" t="s">
        <v>53</v>
      </c>
      <c r="C29" s="55" t="s">
        <v>168</v>
      </c>
      <c r="D29" s="56"/>
      <c r="E29" s="15" t="s">
        <v>21</v>
      </c>
      <c r="F29" s="16">
        <f>F51+F52</f>
        <v>1775.6799999999998</v>
      </c>
      <c r="G29" s="13"/>
      <c r="H29" s="17"/>
      <c r="I29" s="18"/>
    </row>
    <row r="30" spans="1:9" ht="42" customHeight="1">
      <c r="A30" s="44" t="s">
        <v>54</v>
      </c>
      <c r="B30" s="14" t="s">
        <v>55</v>
      </c>
      <c r="C30" s="55" t="s">
        <v>181</v>
      </c>
      <c r="D30" s="56"/>
      <c r="E30" s="15" t="s">
        <v>21</v>
      </c>
      <c r="F30" s="16">
        <f>F51+F52+F55+F56</f>
        <v>2063.67</v>
      </c>
      <c r="G30" s="13"/>
      <c r="H30" s="17"/>
      <c r="I30" s="18"/>
    </row>
    <row r="31" spans="1:9" ht="42" customHeight="1">
      <c r="A31" s="44" t="s">
        <v>56</v>
      </c>
      <c r="B31" s="14" t="s">
        <v>45</v>
      </c>
      <c r="C31" s="55" t="s">
        <v>143</v>
      </c>
      <c r="D31" s="56"/>
      <c r="E31" s="15" t="s">
        <v>21</v>
      </c>
      <c r="F31" s="31">
        <f>40213.541-24638.57</f>
        <v>15574.970999999998</v>
      </c>
      <c r="G31" s="13"/>
      <c r="H31" s="17"/>
      <c r="I31" s="18"/>
    </row>
    <row r="32" spans="1:9" ht="42" customHeight="1">
      <c r="A32" s="44" t="s">
        <v>57</v>
      </c>
      <c r="B32" s="11" t="s">
        <v>7</v>
      </c>
      <c r="C32" s="58" t="s">
        <v>144</v>
      </c>
      <c r="D32" s="59"/>
      <c r="E32" s="59"/>
      <c r="F32" s="59"/>
      <c r="G32" s="59"/>
      <c r="H32" s="59"/>
      <c r="I32" s="75"/>
    </row>
    <row r="33" spans="1:9" ht="42" customHeight="1">
      <c r="A33" s="44" t="s">
        <v>58</v>
      </c>
      <c r="B33" s="11" t="s">
        <v>59</v>
      </c>
      <c r="C33" s="55" t="s">
        <v>169</v>
      </c>
      <c r="D33" s="56"/>
      <c r="E33" s="15" t="s">
        <v>26</v>
      </c>
      <c r="F33" s="16">
        <f>13+12+14+3+15+14+14.5+11+13.5+3+6+3+8+9+9.5+10+1.5+11+12+9.5+9+9+10+11+100</f>
        <v>331.5</v>
      </c>
      <c r="G33" s="13"/>
      <c r="H33" s="17"/>
      <c r="I33" s="18"/>
    </row>
    <row r="34" spans="1:9" ht="42" customHeight="1">
      <c r="A34" s="44" t="s">
        <v>60</v>
      </c>
      <c r="B34" s="11" t="s">
        <v>61</v>
      </c>
      <c r="C34" s="55" t="s">
        <v>170</v>
      </c>
      <c r="D34" s="56"/>
      <c r="E34" s="15" t="s">
        <v>26</v>
      </c>
      <c r="F34" s="16">
        <f>13+12+14+50+15+14+14.5+11+13.5+11+11.5+9+8+9+9.5+20+10+11+11+12+9.5+9+9+10+11</f>
        <v>327.5</v>
      </c>
      <c r="G34" s="13"/>
      <c r="H34" s="17"/>
      <c r="I34" s="18"/>
    </row>
    <row r="35" spans="1:9" ht="42" customHeight="1">
      <c r="A35" s="44" t="s">
        <v>62</v>
      </c>
      <c r="B35" s="11" t="s">
        <v>61</v>
      </c>
      <c r="C35" s="55" t="s">
        <v>182</v>
      </c>
      <c r="D35" s="56"/>
      <c r="E35" s="15" t="s">
        <v>26</v>
      </c>
      <c r="F35" s="16">
        <f>858.29-110.4</f>
        <v>747.89</v>
      </c>
      <c r="G35" s="13"/>
      <c r="H35" s="17"/>
      <c r="I35" s="18"/>
    </row>
    <row r="36" spans="1:9" ht="42" customHeight="1">
      <c r="A36" s="44" t="s">
        <v>63</v>
      </c>
      <c r="B36" s="11" t="s">
        <v>64</v>
      </c>
      <c r="C36" s="55" t="s">
        <v>183</v>
      </c>
      <c r="D36" s="56"/>
      <c r="E36" s="15" t="s">
        <v>26</v>
      </c>
      <c r="F36" s="16">
        <f>1081.58-130.12-100</f>
        <v>851.4599999999999</v>
      </c>
      <c r="G36" s="13"/>
      <c r="H36" s="17"/>
      <c r="I36" s="18"/>
    </row>
    <row r="37" spans="1:9" ht="42" customHeight="1">
      <c r="A37" s="45" t="s">
        <v>65</v>
      </c>
      <c r="B37" s="25" t="s">
        <v>66</v>
      </c>
      <c r="C37" s="55" t="s">
        <v>145</v>
      </c>
      <c r="D37" s="60"/>
      <c r="E37" s="15" t="s">
        <v>26</v>
      </c>
      <c r="F37" s="16">
        <f>170+60</f>
        <v>230</v>
      </c>
      <c r="G37" s="13"/>
      <c r="H37" s="17"/>
      <c r="I37" s="18"/>
    </row>
    <row r="38" spans="1:9" ht="42" customHeight="1">
      <c r="A38" s="46" t="s">
        <v>67</v>
      </c>
      <c r="B38" s="11" t="s">
        <v>59</v>
      </c>
      <c r="C38" s="55" t="s">
        <v>146</v>
      </c>
      <c r="D38" s="56"/>
      <c r="E38" s="15" t="s">
        <v>26</v>
      </c>
      <c r="F38" s="16">
        <v>310</v>
      </c>
      <c r="G38" s="13"/>
      <c r="H38" s="17"/>
      <c r="I38" s="18"/>
    </row>
    <row r="39" spans="1:9" ht="42" customHeight="1">
      <c r="A39" s="46" t="s">
        <v>68</v>
      </c>
      <c r="B39" s="11" t="s">
        <v>69</v>
      </c>
      <c r="C39" s="55" t="s">
        <v>147</v>
      </c>
      <c r="D39" s="60"/>
      <c r="E39" s="15" t="s">
        <v>21</v>
      </c>
      <c r="F39" s="16">
        <f>200*2</f>
        <v>400</v>
      </c>
      <c r="G39" s="13"/>
      <c r="H39" s="17"/>
      <c r="I39" s="18"/>
    </row>
    <row r="40" spans="1:9" ht="42" customHeight="1">
      <c r="A40" s="53" t="s">
        <v>70</v>
      </c>
      <c r="B40" s="11" t="s">
        <v>7</v>
      </c>
      <c r="C40" s="58" t="s">
        <v>148</v>
      </c>
      <c r="D40" s="59"/>
      <c r="E40" s="59"/>
      <c r="F40" s="59"/>
      <c r="G40" s="59"/>
      <c r="H40" s="59"/>
      <c r="I40" s="75"/>
    </row>
    <row r="41" spans="1:9" ht="66" customHeight="1">
      <c r="A41" s="44" t="s">
        <v>71</v>
      </c>
      <c r="B41" s="14" t="s">
        <v>72</v>
      </c>
      <c r="C41" s="55" t="s">
        <v>184</v>
      </c>
      <c r="D41" s="56"/>
      <c r="E41" s="15" t="s">
        <v>21</v>
      </c>
      <c r="F41" s="31">
        <f>39425.04-24155.46+41.96+35.81+58.92+109.93+81.01</f>
        <v>15597.210000000001</v>
      </c>
      <c r="G41" s="13"/>
      <c r="H41" s="17"/>
      <c r="I41" s="18"/>
    </row>
    <row r="42" spans="1:9" ht="42" customHeight="1">
      <c r="A42" s="44" t="s">
        <v>73</v>
      </c>
      <c r="B42" s="26" t="s">
        <v>74</v>
      </c>
      <c r="C42" s="61" t="s">
        <v>75</v>
      </c>
      <c r="D42" s="56"/>
      <c r="E42" s="15" t="s">
        <v>21</v>
      </c>
      <c r="F42" s="31">
        <f>F41</f>
        <v>15597.210000000001</v>
      </c>
      <c r="G42" s="13"/>
      <c r="H42" s="17"/>
      <c r="I42" s="18"/>
    </row>
    <row r="43" spans="1:9" ht="42" customHeight="1">
      <c r="A43" s="46" t="s">
        <v>76</v>
      </c>
      <c r="B43" s="26" t="s">
        <v>77</v>
      </c>
      <c r="C43" s="61" t="s">
        <v>78</v>
      </c>
      <c r="D43" s="56"/>
      <c r="E43" s="15" t="s">
        <v>21</v>
      </c>
      <c r="F43" s="31">
        <f>F42</f>
        <v>15597.210000000001</v>
      </c>
      <c r="G43" s="13"/>
      <c r="H43" s="17"/>
      <c r="I43" s="18"/>
    </row>
    <row r="44" spans="1:9" ht="60.75" customHeight="1">
      <c r="A44" s="46" t="s">
        <v>79</v>
      </c>
      <c r="B44" s="14" t="s">
        <v>80</v>
      </c>
      <c r="C44" s="55" t="s">
        <v>185</v>
      </c>
      <c r="D44" s="56"/>
      <c r="E44" s="15" t="s">
        <v>21</v>
      </c>
      <c r="F44" s="31">
        <f>F41*1.02</f>
        <v>15909.1542</v>
      </c>
      <c r="G44" s="13"/>
      <c r="H44" s="17"/>
      <c r="I44" s="18"/>
    </row>
    <row r="45" spans="1:9" ht="42" customHeight="1">
      <c r="A45" s="46" t="s">
        <v>81</v>
      </c>
      <c r="B45" s="26" t="s">
        <v>74</v>
      </c>
      <c r="C45" s="61" t="s">
        <v>75</v>
      </c>
      <c r="D45" s="56"/>
      <c r="E45" s="15" t="s">
        <v>21</v>
      </c>
      <c r="F45" s="31">
        <f>F44</f>
        <v>15909.1542</v>
      </c>
      <c r="G45" s="13"/>
      <c r="H45" s="17"/>
      <c r="I45" s="18"/>
    </row>
    <row r="46" spans="1:9" ht="42" customHeight="1">
      <c r="A46" s="46" t="s">
        <v>82</v>
      </c>
      <c r="B46" s="26" t="s">
        <v>77</v>
      </c>
      <c r="C46" s="61" t="s">
        <v>78</v>
      </c>
      <c r="D46" s="56"/>
      <c r="E46" s="15" t="s">
        <v>21</v>
      </c>
      <c r="F46" s="31">
        <f>F45</f>
        <v>15909.1542</v>
      </c>
      <c r="G46" s="13"/>
      <c r="H46" s="17"/>
      <c r="I46" s="18"/>
    </row>
    <row r="47" spans="1:9" ht="42" customHeight="1">
      <c r="A47" s="47" t="s">
        <v>83</v>
      </c>
      <c r="B47" s="33" t="s">
        <v>84</v>
      </c>
      <c r="C47" s="62" t="s">
        <v>149</v>
      </c>
      <c r="D47" s="63"/>
      <c r="E47" s="34" t="s">
        <v>85</v>
      </c>
      <c r="F47" s="35">
        <f>6*(6552-4810)*0.05</f>
        <v>522.6</v>
      </c>
      <c r="G47" s="36"/>
      <c r="H47" s="37"/>
      <c r="I47" s="38"/>
    </row>
    <row r="48" spans="1:9" ht="42" customHeight="1">
      <c r="A48" s="46" t="s">
        <v>86</v>
      </c>
      <c r="B48" s="26" t="s">
        <v>74</v>
      </c>
      <c r="C48" s="61" t="s">
        <v>87</v>
      </c>
      <c r="D48" s="56"/>
      <c r="E48" s="15" t="s">
        <v>21</v>
      </c>
      <c r="F48" s="31">
        <f>(6552-4810)*6</f>
        <v>10452</v>
      </c>
      <c r="G48" s="13"/>
      <c r="H48" s="17"/>
      <c r="I48" s="18"/>
    </row>
    <row r="49" spans="1:9" ht="42" customHeight="1">
      <c r="A49" s="46" t="s">
        <v>88</v>
      </c>
      <c r="B49" s="26" t="s">
        <v>77</v>
      </c>
      <c r="C49" s="61" t="s">
        <v>78</v>
      </c>
      <c r="D49" s="56"/>
      <c r="E49" s="15" t="s">
        <v>21</v>
      </c>
      <c r="F49" s="31">
        <f>F48</f>
        <v>10452</v>
      </c>
      <c r="G49" s="13"/>
      <c r="H49" s="17"/>
      <c r="I49" s="18"/>
    </row>
    <row r="50" spans="1:9" ht="66" customHeight="1">
      <c r="A50" s="46" t="s">
        <v>89</v>
      </c>
      <c r="B50" s="14" t="s">
        <v>90</v>
      </c>
      <c r="C50" s="55" t="s">
        <v>186</v>
      </c>
      <c r="D50" s="56"/>
      <c r="E50" s="15" t="s">
        <v>21</v>
      </c>
      <c r="F50" s="16">
        <f>1189.02-906.49+0.5*55</f>
        <v>310.03</v>
      </c>
      <c r="G50" s="39">
        <v>1.33</v>
      </c>
      <c r="H50" s="17"/>
      <c r="I50" s="18"/>
    </row>
    <row r="51" spans="1:9" ht="42" customHeight="1">
      <c r="A51" s="46" t="s">
        <v>91</v>
      </c>
      <c r="B51" s="14" t="s">
        <v>92</v>
      </c>
      <c r="C51" s="55" t="s">
        <v>151</v>
      </c>
      <c r="D51" s="56"/>
      <c r="E51" s="15" t="s">
        <v>21</v>
      </c>
      <c r="F51" s="16">
        <f>27.26+21.84+21.4+24.22+22.38+19.7+12.52+22.27+10.74+20.62+11.26+14.47+16.31+18.27+13.65+12.69+11.39+14.68+15.01</f>
        <v>330.67999999999995</v>
      </c>
      <c r="G51" s="13"/>
      <c r="H51" s="17"/>
      <c r="I51" s="18"/>
    </row>
    <row r="52" spans="1:9" ht="42" customHeight="1">
      <c r="A52" s="44" t="s">
        <v>93</v>
      </c>
      <c r="B52" s="14" t="s">
        <v>92</v>
      </c>
      <c r="C52" s="55" t="s">
        <v>152</v>
      </c>
      <c r="D52" s="56"/>
      <c r="E52" s="15" t="s">
        <v>21</v>
      </c>
      <c r="F52" s="16">
        <f>1405+40</f>
        <v>1445</v>
      </c>
      <c r="G52" s="13"/>
      <c r="H52" s="17"/>
      <c r="I52" s="18"/>
    </row>
    <row r="53" spans="1:9" ht="42" customHeight="1">
      <c r="A53" s="44" t="s">
        <v>94</v>
      </c>
      <c r="B53" s="11" t="s">
        <v>7</v>
      </c>
      <c r="C53" s="58" t="s">
        <v>150</v>
      </c>
      <c r="D53" s="59"/>
      <c r="E53" s="59"/>
      <c r="F53" s="59"/>
      <c r="G53" s="59"/>
      <c r="H53" s="59"/>
      <c r="I53" s="75"/>
    </row>
    <row r="54" spans="1:9" ht="42" customHeight="1">
      <c r="A54" s="46" t="s">
        <v>95</v>
      </c>
      <c r="B54" s="11" t="s">
        <v>61</v>
      </c>
      <c r="C54" s="55" t="s">
        <v>153</v>
      </c>
      <c r="D54" s="56"/>
      <c r="E54" s="15" t="s">
        <v>26</v>
      </c>
      <c r="F54" s="16">
        <f>7+6+3+6+3+2+1.5+4</f>
        <v>32.5</v>
      </c>
      <c r="G54" s="13"/>
      <c r="H54" s="17"/>
      <c r="I54" s="18"/>
    </row>
    <row r="55" spans="1:9" ht="42" customHeight="1">
      <c r="A55" s="46" t="s">
        <v>96</v>
      </c>
      <c r="B55" s="14" t="s">
        <v>92</v>
      </c>
      <c r="C55" s="55" t="s">
        <v>154</v>
      </c>
      <c r="D55" s="56"/>
      <c r="E55" s="15" t="s">
        <v>21</v>
      </c>
      <c r="F55" s="16">
        <f>27.15+71.36+15.75+26.15+11.58+45+50</f>
        <v>246.99</v>
      </c>
      <c r="G55" s="13"/>
      <c r="H55" s="17"/>
      <c r="I55" s="18"/>
    </row>
    <row r="56" spans="1:9" ht="42" customHeight="1">
      <c r="A56" s="46" t="s">
        <v>97</v>
      </c>
      <c r="B56" s="11" t="s">
        <v>98</v>
      </c>
      <c r="C56" s="55" t="s">
        <v>155</v>
      </c>
      <c r="D56" s="56"/>
      <c r="E56" s="15" t="s">
        <v>21</v>
      </c>
      <c r="F56" s="16">
        <f>7*3+10*2</f>
        <v>41</v>
      </c>
      <c r="G56" s="13"/>
      <c r="H56" s="17"/>
      <c r="I56" s="38"/>
    </row>
    <row r="57" spans="1:9" ht="42" customHeight="1">
      <c r="A57" s="44" t="s">
        <v>99</v>
      </c>
      <c r="B57" s="11" t="s">
        <v>7</v>
      </c>
      <c r="C57" s="58" t="s">
        <v>156</v>
      </c>
      <c r="D57" s="59"/>
      <c r="E57" s="59"/>
      <c r="F57" s="59"/>
      <c r="G57" s="59"/>
      <c r="H57" s="59"/>
      <c r="I57" s="75"/>
    </row>
    <row r="58" spans="1:9" ht="42" customHeight="1">
      <c r="A58" s="44" t="s">
        <v>100</v>
      </c>
      <c r="B58" s="11" t="s">
        <v>35</v>
      </c>
      <c r="C58" s="55" t="s">
        <v>187</v>
      </c>
      <c r="D58" s="56"/>
      <c r="E58" s="15" t="s">
        <v>18</v>
      </c>
      <c r="F58" s="16">
        <f>54-36+0.5*55</f>
        <v>45.5</v>
      </c>
      <c r="G58" s="13"/>
      <c r="H58" s="17"/>
      <c r="I58" s="18"/>
    </row>
    <row r="59" spans="1:9" ht="42" customHeight="1">
      <c r="A59" s="44" t="s">
        <v>101</v>
      </c>
      <c r="B59" s="14" t="s">
        <v>45</v>
      </c>
      <c r="C59" s="55" t="s">
        <v>188</v>
      </c>
      <c r="D59" s="56"/>
      <c r="E59" s="15" t="s">
        <v>21</v>
      </c>
      <c r="F59" s="16">
        <f>300-200</f>
        <v>100</v>
      </c>
      <c r="G59" s="13"/>
      <c r="H59" s="17"/>
      <c r="I59" s="18"/>
    </row>
    <row r="60" spans="1:9" ht="42" customHeight="1">
      <c r="A60" s="44" t="s">
        <v>102</v>
      </c>
      <c r="B60" s="19" t="s">
        <v>103</v>
      </c>
      <c r="C60" s="55" t="s">
        <v>157</v>
      </c>
      <c r="D60" s="60"/>
      <c r="E60" s="15" t="s">
        <v>104</v>
      </c>
      <c r="F60" s="16">
        <v>4</v>
      </c>
      <c r="G60" s="13"/>
      <c r="H60" s="17"/>
      <c r="I60" s="18"/>
    </row>
    <row r="61" spans="1:9" ht="42" customHeight="1">
      <c r="A61" s="45" t="s">
        <v>105</v>
      </c>
      <c r="B61" s="19" t="s">
        <v>106</v>
      </c>
      <c r="C61" s="55" t="s">
        <v>189</v>
      </c>
      <c r="D61" s="60"/>
      <c r="E61" s="15" t="s">
        <v>26</v>
      </c>
      <c r="F61" s="16">
        <f>6+49+3*3</f>
        <v>64</v>
      </c>
      <c r="G61" s="13"/>
      <c r="H61" s="17"/>
      <c r="I61" s="18"/>
    </row>
    <row r="62" spans="1:9" ht="42" customHeight="1">
      <c r="A62" s="45" t="s">
        <v>107</v>
      </c>
      <c r="B62" s="14" t="s">
        <v>45</v>
      </c>
      <c r="C62" s="55" t="s">
        <v>191</v>
      </c>
      <c r="D62" s="60"/>
      <c r="E62" s="15" t="s">
        <v>104</v>
      </c>
      <c r="F62" s="16">
        <v>7</v>
      </c>
      <c r="G62" s="13"/>
      <c r="H62" s="17"/>
      <c r="I62" s="18"/>
    </row>
    <row r="63" spans="1:9" ht="42" customHeight="1">
      <c r="A63" s="44" t="s">
        <v>108</v>
      </c>
      <c r="B63" s="11" t="s">
        <v>7</v>
      </c>
      <c r="C63" s="58" t="s">
        <v>158</v>
      </c>
      <c r="D63" s="59"/>
      <c r="E63" s="59"/>
      <c r="F63" s="59"/>
      <c r="G63" s="59"/>
      <c r="H63" s="59"/>
      <c r="I63" s="75"/>
    </row>
    <row r="64" spans="1:9" ht="42" customHeight="1">
      <c r="A64" s="44" t="s">
        <v>109</v>
      </c>
      <c r="B64" s="11" t="s">
        <v>110</v>
      </c>
      <c r="C64" s="55" t="s">
        <v>159</v>
      </c>
      <c r="D64" s="56"/>
      <c r="E64" s="15" t="s">
        <v>104</v>
      </c>
      <c r="F64" s="16">
        <f>1+1+2+1+1+1+2+1+1+2+1+1+4</f>
        <v>19</v>
      </c>
      <c r="G64" s="13"/>
      <c r="H64" s="17"/>
      <c r="I64" s="18"/>
    </row>
    <row r="65" spans="1:9" ht="42" customHeight="1">
      <c r="A65" s="44" t="s">
        <v>111</v>
      </c>
      <c r="B65" s="14" t="s">
        <v>112</v>
      </c>
      <c r="C65" s="55" t="s">
        <v>160</v>
      </c>
      <c r="D65" s="56"/>
      <c r="E65" s="15" t="s">
        <v>104</v>
      </c>
      <c r="F65" s="16">
        <f>1+1+2+2+3+1+1+1+1+2+1+1+12</f>
        <v>29</v>
      </c>
      <c r="G65" s="13"/>
      <c r="H65" s="17"/>
      <c r="I65" s="18"/>
    </row>
    <row r="66" spans="1:9" ht="42" customHeight="1">
      <c r="A66" s="44" t="s">
        <v>113</v>
      </c>
      <c r="B66" s="11" t="s">
        <v>114</v>
      </c>
      <c r="C66" s="55" t="s">
        <v>190</v>
      </c>
      <c r="D66" s="56"/>
      <c r="E66" s="15" t="s">
        <v>104</v>
      </c>
      <c r="F66" s="16">
        <f>1+1+2+2+2+2+2+2+2+2+1+1+2+1+15</f>
        <v>38</v>
      </c>
      <c r="G66" s="13"/>
      <c r="H66" s="17"/>
      <c r="I66" s="18"/>
    </row>
    <row r="67" spans="1:9" ht="42" customHeight="1">
      <c r="A67" s="44" t="s">
        <v>115</v>
      </c>
      <c r="B67" s="11" t="s">
        <v>116</v>
      </c>
      <c r="C67" s="55" t="s">
        <v>161</v>
      </c>
      <c r="D67" s="56"/>
      <c r="E67" s="15" t="s">
        <v>21</v>
      </c>
      <c r="F67" s="16">
        <v>168.77</v>
      </c>
      <c r="G67" s="13"/>
      <c r="H67" s="17"/>
      <c r="I67" s="18"/>
    </row>
    <row r="68" spans="1:9" ht="42" customHeight="1">
      <c r="A68" s="44" t="s">
        <v>117</v>
      </c>
      <c r="B68" s="11" t="s">
        <v>118</v>
      </c>
      <c r="C68" s="55" t="s">
        <v>162</v>
      </c>
      <c r="D68" s="56"/>
      <c r="E68" s="15" t="s">
        <v>26</v>
      </c>
      <c r="F68" s="31">
        <f>67+80+255</f>
        <v>402</v>
      </c>
      <c r="G68" s="13"/>
      <c r="H68" s="17"/>
      <c r="I68" s="18"/>
    </row>
    <row r="69" spans="1:9" ht="42" customHeight="1">
      <c r="A69" s="44" t="s">
        <v>119</v>
      </c>
      <c r="B69" s="26" t="s">
        <v>120</v>
      </c>
      <c r="C69" s="55" t="s">
        <v>163</v>
      </c>
      <c r="D69" s="56"/>
      <c r="E69" s="15" t="s">
        <v>26</v>
      </c>
      <c r="F69" s="31">
        <f>65+40+2.5+50</f>
        <v>157.5</v>
      </c>
      <c r="G69" s="13"/>
      <c r="H69" s="17"/>
      <c r="I69" s="18"/>
    </row>
    <row r="70" spans="1:9" ht="42" customHeight="1">
      <c r="A70" s="44" t="s">
        <v>121</v>
      </c>
      <c r="B70" s="14" t="s">
        <v>45</v>
      </c>
      <c r="C70" s="55" t="s">
        <v>122</v>
      </c>
      <c r="D70" s="56"/>
      <c r="E70" s="15" t="s">
        <v>26</v>
      </c>
      <c r="F70" s="31">
        <f>68+80</f>
        <v>148</v>
      </c>
      <c r="G70" s="13"/>
      <c r="H70" s="17"/>
      <c r="I70" s="18"/>
    </row>
    <row r="71" spans="1:9" ht="42" customHeight="1">
      <c r="A71" s="68" t="s">
        <v>164</v>
      </c>
      <c r="B71" s="69"/>
      <c r="C71" s="69"/>
      <c r="D71" s="69"/>
      <c r="E71" s="69"/>
      <c r="F71" s="69"/>
      <c r="G71" s="70"/>
      <c r="H71" s="71"/>
      <c r="I71" s="54"/>
    </row>
    <row r="72" spans="1:9" ht="42" customHeight="1">
      <c r="A72" s="72" t="s">
        <v>165</v>
      </c>
      <c r="B72" s="73"/>
      <c r="C72" s="73"/>
      <c r="D72" s="73"/>
      <c r="E72" s="73"/>
      <c r="F72" s="73"/>
      <c r="G72" s="74"/>
      <c r="H72" s="71"/>
      <c r="I72" s="54"/>
    </row>
    <row r="73" spans="1:9" ht="42" customHeight="1">
      <c r="A73" s="72" t="s">
        <v>166</v>
      </c>
      <c r="B73" s="73"/>
      <c r="C73" s="73"/>
      <c r="D73" s="73"/>
      <c r="E73" s="73"/>
      <c r="F73" s="73"/>
      <c r="G73" s="74"/>
      <c r="H73" s="71"/>
      <c r="I73" s="54"/>
    </row>
    <row r="74" spans="1:9" ht="20.25">
      <c r="A74" s="48"/>
      <c r="B74" s="1"/>
      <c r="C74" s="50"/>
      <c r="D74" s="50"/>
      <c r="E74" s="2"/>
      <c r="F74" s="3"/>
      <c r="G74" s="4"/>
      <c r="H74" s="5"/>
      <c r="I74" s="6"/>
    </row>
    <row r="75" spans="1:9" ht="20.25">
      <c r="A75" s="48"/>
      <c r="B75" s="1"/>
      <c r="C75" s="50"/>
      <c r="D75" s="50"/>
      <c r="E75" s="2"/>
      <c r="F75" s="3"/>
      <c r="G75" s="4"/>
      <c r="H75" s="5"/>
      <c r="I75" s="6"/>
    </row>
  </sheetData>
  <sheetProtection/>
  <mergeCells count="71">
    <mergeCell ref="C15:D15"/>
    <mergeCell ref="A1:I1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7:D27"/>
    <mergeCell ref="C39:D39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41:D41"/>
    <mergeCell ref="C42:D42"/>
    <mergeCell ref="C43:D43"/>
    <mergeCell ref="C44:D44"/>
    <mergeCell ref="C45:D45"/>
    <mergeCell ref="C52:D52"/>
    <mergeCell ref="C54:D54"/>
    <mergeCell ref="C55:D55"/>
    <mergeCell ref="C56:D56"/>
    <mergeCell ref="C46:D46"/>
    <mergeCell ref="C47:D47"/>
    <mergeCell ref="C48:D48"/>
    <mergeCell ref="C49:D49"/>
    <mergeCell ref="C50:D50"/>
    <mergeCell ref="C51:D51"/>
    <mergeCell ref="C67:D67"/>
    <mergeCell ref="C68:D68"/>
    <mergeCell ref="C69:D69"/>
    <mergeCell ref="C58:D58"/>
    <mergeCell ref="C59:D59"/>
    <mergeCell ref="C60:D60"/>
    <mergeCell ref="C61:D61"/>
    <mergeCell ref="C62:D62"/>
    <mergeCell ref="A71:H71"/>
    <mergeCell ref="A72:H72"/>
    <mergeCell ref="A73:H73"/>
    <mergeCell ref="C70:D70"/>
    <mergeCell ref="A3:I3"/>
    <mergeCell ref="C6:I6"/>
    <mergeCell ref="C17:I17"/>
    <mergeCell ref="C25:I25"/>
    <mergeCell ref="C32:I32"/>
    <mergeCell ref="C40:I40"/>
    <mergeCell ref="C53:I53"/>
    <mergeCell ref="C57:I57"/>
    <mergeCell ref="C63:I63"/>
    <mergeCell ref="C64:D64"/>
    <mergeCell ref="C65:D65"/>
    <mergeCell ref="C66:D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2019-11-28T12:09:59Z</dcterms:modified>
  <cp:category/>
  <cp:version/>
  <cp:contentType/>
  <cp:contentStatus/>
</cp:coreProperties>
</file>